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0"/>
  <workbookPr defaultThemeVersion="166925"/>
  <mc:AlternateContent xmlns:mc="http://schemas.openxmlformats.org/markup-compatibility/2006">
    <mc:Choice Requires="x15">
      <x15ac:absPath xmlns:x15ac="http://schemas.microsoft.com/office/spreadsheetml/2010/11/ac" url="/Users/andykerr/Documents/WORK/Books/Beyond Wood/Encyclopedia Article/"/>
    </mc:Choice>
  </mc:AlternateContent>
  <xr:revisionPtr revIDLastSave="0" documentId="13_ncr:1_{033857CC-3E68-684D-9476-4C921E15B66E}" xr6:coauthVersionLast="36" xr6:coauthVersionMax="36" xr10:uidLastSave="{00000000-0000-0000-0000-000000000000}"/>
  <bookViews>
    <workbookView xWindow="1120" yWindow="-21980" windowWidth="31240" windowHeight="17240" firstSheet="2" activeTab="8" xr2:uid="{DCB86AD0-426A-E14B-A0C2-A4A300ABC15D}"/>
  </bookViews>
  <sheets>
    <sheet name="Introduction" sheetId="15" r:id="rId1"/>
    <sheet name="Model Pt.1-Fiber Substitution" sheetId="5" r:id="rId2"/>
    <sheet name="Model Pt.2-Forestland Transfer" sheetId="11" r:id="rId3"/>
    <sheet name="US Wood Products 2017" sheetId="12" r:id="rId4"/>
    <sheet name="US Agricultural Fiber Supply" sheetId="13" r:id="rId5"/>
    <sheet name="Wood Fiber Lengths" sheetId="14" r:id="rId6"/>
    <sheet name="UNFAO FORSTAT" sheetId="1" r:id="rId7"/>
    <sheet name="Forest Ecosystem Services Value" sheetId="7" r:id="rId8"/>
    <sheet name="Hemp Yield Per Area" sheetId="6" r:id="rId9"/>
    <sheet name="Volume to Weight" sheetId="2" r:id="rId10"/>
    <sheet name="Green FAOSTAT" sheetId="16" r:id="rId11"/>
  </sheets>
  <definedNames>
    <definedName name="_ftn1" localSheetId="0">Introduction!#REF!</definedName>
    <definedName name="_ftnref1" localSheetId="0">Introduction!$A$6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4" i="6" l="1"/>
  <c r="C13" i="7"/>
  <c r="F17" i="7"/>
  <c r="E29" i="6"/>
  <c r="C7" i="11" l="1"/>
  <c r="C6" i="7"/>
  <c r="C9" i="7"/>
  <c r="C5" i="7"/>
  <c r="C39" i="11" l="1"/>
  <c r="B70" i="6"/>
  <c r="B2" i="13" l="1"/>
  <c r="C16" i="7"/>
  <c r="B3" i="12"/>
  <c r="C54" i="11"/>
  <c r="C6" i="11"/>
  <c r="C49" i="5"/>
  <c r="C1" i="11"/>
  <c r="C24" i="11" s="1"/>
  <c r="C26" i="11" s="1"/>
  <c r="C28" i="11" s="1"/>
  <c r="C55" i="11" l="1"/>
  <c r="C56" i="11" s="1"/>
  <c r="C25" i="11"/>
  <c r="C67" i="5"/>
  <c r="C66" i="5"/>
  <c r="C3" i="5"/>
  <c r="C76" i="5"/>
  <c r="C30" i="5"/>
  <c r="C3" i="16"/>
  <c r="C4" i="16"/>
  <c r="C10" i="16" s="1"/>
  <c r="C5" i="16"/>
  <c r="C7" i="16"/>
  <c r="C8" i="16"/>
  <c r="C11" i="16" s="1"/>
  <c r="C17" i="16" s="1"/>
  <c r="C13" i="16"/>
  <c r="C14" i="16"/>
  <c r="C24" i="5"/>
  <c r="C25" i="5"/>
  <c r="C27" i="5"/>
  <c r="C23" i="5"/>
  <c r="C31" i="5"/>
  <c r="C29" i="5"/>
  <c r="C26" i="5"/>
  <c r="H29" i="1"/>
  <c r="E29" i="1"/>
  <c r="C7" i="5"/>
  <c r="C9" i="16" l="1"/>
  <c r="C16" i="16"/>
  <c r="C15" i="16" s="1"/>
  <c r="B23" i="6"/>
  <c r="B20" i="6"/>
  <c r="C20" i="6"/>
  <c r="A20" i="6"/>
  <c r="B22" i="6"/>
  <c r="B19" i="6"/>
  <c r="C19" i="6"/>
  <c r="A19" i="6"/>
  <c r="C65" i="6"/>
  <c r="B65" i="6"/>
  <c r="A65" i="6"/>
  <c r="B67" i="6" l="1"/>
  <c r="B45" i="6"/>
  <c r="B46" i="6" s="1"/>
  <c r="B49" i="14" l="1"/>
  <c r="A49" i="14"/>
  <c r="C10" i="12" l="1"/>
  <c r="D10" i="12"/>
  <c r="C2" i="12"/>
  <c r="D2" i="12"/>
  <c r="C3" i="12"/>
  <c r="D3" i="12"/>
  <c r="C4" i="12"/>
  <c r="D4" i="12"/>
  <c r="C5" i="12"/>
  <c r="D5" i="12"/>
  <c r="C6" i="12"/>
  <c r="D6" i="12"/>
  <c r="C7" i="12"/>
  <c r="D7" i="12"/>
  <c r="C8" i="12"/>
  <c r="D8" i="12"/>
  <c r="C9" i="12"/>
  <c r="D9" i="12"/>
  <c r="B6" i="12"/>
  <c r="G83" i="1"/>
  <c r="H81" i="1"/>
  <c r="G81" i="1"/>
  <c r="B5" i="12"/>
  <c r="B10" i="12"/>
  <c r="B9" i="12"/>
  <c r="B8" i="12"/>
  <c r="B7" i="12"/>
  <c r="B2" i="12"/>
  <c r="B4" i="12"/>
  <c r="G86" i="1"/>
  <c r="C11" i="12" l="1"/>
  <c r="B11" i="12"/>
  <c r="D11" i="12"/>
  <c r="C31" i="11"/>
  <c r="C29" i="11"/>
  <c r="C30" i="11" s="1"/>
  <c r="C32" i="11" l="1"/>
  <c r="B12" i="12"/>
  <c r="E6" i="12" s="1"/>
  <c r="E5" i="12" l="1"/>
  <c r="E16" i="12" s="1"/>
  <c r="E3" i="12"/>
  <c r="E10" i="12"/>
  <c r="E8" i="12"/>
  <c r="E7" i="12"/>
  <c r="E11" i="12"/>
  <c r="E4" i="12"/>
  <c r="E17" i="12" s="1"/>
  <c r="E12" i="12"/>
  <c r="E2" i="12"/>
  <c r="E9" i="12"/>
  <c r="C20" i="11"/>
  <c r="C18" i="11" s="1"/>
  <c r="C2" i="11"/>
  <c r="C5" i="11" l="1"/>
  <c r="C11" i="11"/>
  <c r="E15" i="12"/>
  <c r="E18" i="12" s="1"/>
  <c r="G20" i="7"/>
  <c r="F39" i="1"/>
  <c r="G28" i="1"/>
  <c r="G35" i="1"/>
  <c r="G36" i="1"/>
  <c r="G37" i="1"/>
  <c r="D35" i="1"/>
  <c r="C6" i="5"/>
  <c r="C43" i="5" s="1"/>
  <c r="C61" i="5"/>
  <c r="C51" i="5"/>
  <c r="C28" i="5"/>
  <c r="H54" i="1"/>
  <c r="C19" i="5"/>
  <c r="C18" i="5"/>
  <c r="C17" i="5"/>
  <c r="C16" i="5"/>
  <c r="C15" i="5"/>
  <c r="C13" i="5"/>
  <c r="C11" i="5"/>
  <c r="C10" i="5"/>
  <c r="C9" i="5"/>
  <c r="C8" i="5"/>
  <c r="C5" i="5"/>
  <c r="G67" i="1"/>
  <c r="G66" i="1"/>
  <c r="H66" i="1"/>
  <c r="G63" i="1"/>
  <c r="G54" i="1"/>
  <c r="G39" i="1"/>
  <c r="H39" i="1"/>
  <c r="H36" i="1"/>
  <c r="H35" i="1"/>
  <c r="G32" i="1"/>
  <c r="H32" i="1"/>
  <c r="G29" i="1"/>
  <c r="C4" i="5" s="1"/>
  <c r="H28" i="1"/>
  <c r="C12" i="11" l="1"/>
  <c r="C14" i="11" s="1"/>
  <c r="C57" i="11"/>
  <c r="C35" i="11"/>
  <c r="C36" i="11" s="1"/>
  <c r="C72" i="5"/>
  <c r="C64" i="5"/>
  <c r="C39" i="5"/>
  <c r="C2" i="5"/>
  <c r="C54" i="5"/>
  <c r="C57" i="5"/>
  <c r="C55" i="5"/>
  <c r="C58" i="5"/>
  <c r="C74" i="5"/>
  <c r="B3" i="13"/>
  <c r="C73" i="5"/>
  <c r="F20" i="7"/>
  <c r="F21" i="7" s="1"/>
  <c r="F22" i="7" s="1"/>
  <c r="F23" i="7" s="1"/>
  <c r="F24" i="7" s="1"/>
  <c r="F25" i="7" s="1"/>
  <c r="F26" i="7" s="1"/>
  <c r="F27" i="7" s="1"/>
  <c r="F28" i="7" s="1"/>
  <c r="F29" i="7" s="1"/>
  <c r="F30" i="7" s="1"/>
  <c r="F31" i="7" s="1"/>
  <c r="F32" i="7" s="1"/>
  <c r="F33" i="7" s="1"/>
  <c r="F34" i="7" s="1"/>
  <c r="F35" i="7" s="1"/>
  <c r="F36" i="7" s="1"/>
  <c r="F37" i="7" s="1"/>
  <c r="F38" i="7" s="1"/>
  <c r="F39" i="7" s="1"/>
  <c r="F40" i="7" s="1"/>
  <c r="F41" i="7" s="1"/>
  <c r="F42" i="7" s="1"/>
  <c r="F43" i="7" s="1"/>
  <c r="F44" i="7" s="1"/>
  <c r="F45" i="7" s="1"/>
  <c r="F46" i="7" s="1"/>
  <c r="F47" i="7" s="1"/>
  <c r="F48" i="7" s="1"/>
  <c r="F49" i="7" s="1"/>
  <c r="F50" i="7" s="1"/>
  <c r="F51" i="7" s="1"/>
  <c r="F52" i="7" s="1"/>
  <c r="F53" i="7" s="1"/>
  <c r="F54" i="7" s="1"/>
  <c r="F55" i="7" s="1"/>
  <c r="F56" i="7" s="1"/>
  <c r="F57" i="7" s="1"/>
  <c r="F58" i="7" s="1"/>
  <c r="F59" i="7" s="1"/>
  <c r="F60" i="7" s="1"/>
  <c r="F61" i="7" s="1"/>
  <c r="F62" i="7" s="1"/>
  <c r="F63" i="7" s="1"/>
  <c r="F64" i="7" s="1"/>
  <c r="F65" i="7" s="1"/>
  <c r="F66" i="7" s="1"/>
  <c r="F67" i="7" s="1"/>
  <c r="F68" i="7" s="1"/>
  <c r="F69" i="7" s="1"/>
  <c r="F70" i="7" s="1"/>
  <c r="F71" i="7" s="1"/>
  <c r="F72" i="7" s="1"/>
  <c r="F73" i="7" s="1"/>
  <c r="F74" i="7" s="1"/>
  <c r="F75" i="7" s="1"/>
  <c r="F76" i="7" s="1"/>
  <c r="F77" i="7" s="1"/>
  <c r="F78" i="7" s="1"/>
  <c r="F79" i="7" s="1"/>
  <c r="F80" i="7" s="1"/>
  <c r="F81" i="7" s="1"/>
  <c r="F82" i="7" s="1"/>
  <c r="F83" i="7" s="1"/>
  <c r="F84" i="7" s="1"/>
  <c r="F85" i="7" s="1"/>
  <c r="F86" i="7" s="1"/>
  <c r="F87" i="7" s="1"/>
  <c r="F88" i="7" s="1"/>
  <c r="F89" i="7" s="1"/>
  <c r="F90" i="7" s="1"/>
  <c r="F91" i="7" s="1"/>
  <c r="F92" i="7" s="1"/>
  <c r="F93" i="7" s="1"/>
  <c r="F94" i="7" s="1"/>
  <c r="F95" i="7" s="1"/>
  <c r="F96" i="7" s="1"/>
  <c r="F97" i="7" s="1"/>
  <c r="F98" i="7" s="1"/>
  <c r="F99" i="7" s="1"/>
  <c r="F100" i="7" s="1"/>
  <c r="F101" i="7" s="1"/>
  <c r="F102" i="7" s="1"/>
  <c r="F103" i="7" s="1"/>
  <c r="F104" i="7" s="1"/>
  <c r="F105" i="7" s="1"/>
  <c r="F106" i="7" s="1"/>
  <c r="F107" i="7" s="1"/>
  <c r="F108" i="7" s="1"/>
  <c r="F109" i="7" s="1"/>
  <c r="F110" i="7" s="1"/>
  <c r="F111" i="7" s="1"/>
  <c r="F112" i="7" s="1"/>
  <c r="F113" i="7" s="1"/>
  <c r="F114" i="7" s="1"/>
  <c r="F115" i="7" s="1"/>
  <c r="F116" i="7" s="1"/>
  <c r="F117" i="7" s="1"/>
  <c r="F118" i="7" s="1"/>
  <c r="F119" i="7" s="1"/>
  <c r="F120" i="7" s="1"/>
  <c r="F121" i="7" s="1"/>
  <c r="F122" i="7" s="1"/>
  <c r="F123" i="7" s="1"/>
  <c r="F124" i="7" s="1"/>
  <c r="F125" i="7" s="1"/>
  <c r="F126" i="7" s="1"/>
  <c r="F127" i="7" s="1"/>
  <c r="F128" i="7" s="1"/>
  <c r="F129" i="7" s="1"/>
  <c r="F130" i="7" s="1"/>
  <c r="F131" i="7" s="1"/>
  <c r="F132" i="7" s="1"/>
  <c r="F133" i="7" s="1"/>
  <c r="F134" i="7" s="1"/>
  <c r="F135" i="7" s="1"/>
  <c r="F136" i="7" s="1"/>
  <c r="F137" i="7" s="1"/>
  <c r="F138" i="7" s="1"/>
  <c r="F139" i="7" s="1"/>
  <c r="F140" i="7" s="1"/>
  <c r="F141" i="7" s="1"/>
  <c r="F142" i="7" s="1"/>
  <c r="F143" i="7" s="1"/>
  <c r="F144" i="7" s="1"/>
  <c r="F145" i="7" s="1"/>
  <c r="F146" i="7" s="1"/>
  <c r="F147" i="7" s="1"/>
  <c r="F148" i="7" s="1"/>
  <c r="F149" i="7" s="1"/>
  <c r="F150" i="7" s="1"/>
  <c r="F151" i="7" s="1"/>
  <c r="F152" i="7" s="1"/>
  <c r="F153" i="7" s="1"/>
  <c r="F154" i="7" s="1"/>
  <c r="F155" i="7" s="1"/>
  <c r="F156" i="7" s="1"/>
  <c r="F157" i="7" s="1"/>
  <c r="F158" i="7" s="1"/>
  <c r="F159" i="7" s="1"/>
  <c r="F160" i="7" s="1"/>
  <c r="F161" i="7" s="1"/>
  <c r="F162" i="7" s="1"/>
  <c r="F163" i="7" s="1"/>
  <c r="F164" i="7" s="1"/>
  <c r="F165" i="7" s="1"/>
  <c r="F166" i="7" s="1"/>
  <c r="F167" i="7" s="1"/>
  <c r="F168" i="7" s="1"/>
  <c r="F169" i="7" s="1"/>
  <c r="F170" i="7" s="1"/>
  <c r="F171" i="7" s="1"/>
  <c r="F172" i="7" s="1"/>
  <c r="F173" i="7" s="1"/>
  <c r="F174" i="7" s="1"/>
  <c r="F175" i="7" s="1"/>
  <c r="F176" i="7" s="1"/>
  <c r="F177" i="7" s="1"/>
  <c r="F178" i="7" s="1"/>
  <c r="F179" i="7" s="1"/>
  <c r="F180" i="7" s="1"/>
  <c r="F181" i="7" s="1"/>
  <c r="F182" i="7" s="1"/>
  <c r="F183" i="7" s="1"/>
  <c r="F184" i="7" s="1"/>
  <c r="F185" i="7" s="1"/>
  <c r="F186" i="7" s="1"/>
  <c r="F187" i="7" s="1"/>
  <c r="F188" i="7" s="1"/>
  <c r="F189" i="7" s="1"/>
  <c r="F190" i="7" s="1"/>
  <c r="F191" i="7" s="1"/>
  <c r="F192" i="7" s="1"/>
  <c r="F193" i="7" s="1"/>
  <c r="F194" i="7" s="1"/>
  <c r="F195" i="7" s="1"/>
  <c r="F196" i="7" s="1"/>
  <c r="F197" i="7" s="1"/>
  <c r="F198" i="7" s="1"/>
  <c r="F199" i="7" s="1"/>
  <c r="F200" i="7" s="1"/>
  <c r="F201" i="7" s="1"/>
  <c r="F202" i="7" s="1"/>
  <c r="F203" i="7" s="1"/>
  <c r="F204" i="7" s="1"/>
  <c r="F205" i="7" s="1"/>
  <c r="F206" i="7" s="1"/>
  <c r="F207" i="7" s="1"/>
  <c r="F208" i="7" s="1"/>
  <c r="F209" i="7" s="1"/>
  <c r="F210" i="7" s="1"/>
  <c r="F211" i="7" s="1"/>
  <c r="F212" i="7" s="1"/>
  <c r="F213" i="7" s="1"/>
  <c r="F214" i="7" s="1"/>
  <c r="F215" i="7" s="1"/>
  <c r="F216" i="7" s="1"/>
  <c r="F217" i="7" s="1"/>
  <c r="F218" i="7" s="1"/>
  <c r="F219" i="7" s="1"/>
  <c r="F220" i="7" s="1"/>
  <c r="F221" i="7" s="1"/>
  <c r="F222" i="7" s="1"/>
  <c r="F223" i="7" s="1"/>
  <c r="F224" i="7" s="1"/>
  <c r="F225" i="7" s="1"/>
  <c r="F226" i="7" s="1"/>
  <c r="F227" i="7" s="1"/>
  <c r="F228" i="7" s="1"/>
  <c r="F229" i="7" s="1"/>
  <c r="F230" i="7" s="1"/>
  <c r="F231" i="7" s="1"/>
  <c r="F232" i="7" s="1"/>
  <c r="F233" i="7" s="1"/>
  <c r="F234" i="7" s="1"/>
  <c r="F235" i="7" s="1"/>
  <c r="F236" i="7" s="1"/>
  <c r="F237" i="7" s="1"/>
  <c r="F238" i="7" s="1"/>
  <c r="F239" i="7" s="1"/>
  <c r="F240" i="7" s="1"/>
  <c r="F241" i="7" s="1"/>
  <c r="F242" i="7" s="1"/>
  <c r="F243" i="7" s="1"/>
  <c r="F244" i="7" s="1"/>
  <c r="F245" i="7" s="1"/>
  <c r="F246" i="7" s="1"/>
  <c r="F247" i="7" s="1"/>
  <c r="F248" i="7" s="1"/>
  <c r="F249" i="7" s="1"/>
  <c r="F250" i="7" s="1"/>
  <c r="F251" i="7" s="1"/>
  <c r="F252" i="7" s="1"/>
  <c r="F253" i="7" s="1"/>
  <c r="F254" i="7" s="1"/>
  <c r="F255" i="7" s="1"/>
  <c r="F256" i="7" s="1"/>
  <c r="F257" i="7" s="1"/>
  <c r="F258" i="7" s="1"/>
  <c r="F259" i="7" s="1"/>
  <c r="F260" i="7" s="1"/>
  <c r="F261" i="7" s="1"/>
  <c r="F262" i="7" s="1"/>
  <c r="F263" i="7" s="1"/>
  <c r="F264" i="7" s="1"/>
  <c r="F265" i="7" s="1"/>
  <c r="F266" i="7" s="1"/>
  <c r="F267" i="7" s="1"/>
  <c r="F268" i="7" s="1"/>
  <c r="F269" i="7" s="1"/>
  <c r="F270" i="7" s="1"/>
  <c r="F271" i="7" s="1"/>
  <c r="F272" i="7" s="1"/>
  <c r="F273" i="7" s="1"/>
  <c r="F274" i="7" s="1"/>
  <c r="F275" i="7" s="1"/>
  <c r="F276" i="7" s="1"/>
  <c r="F277" i="7" s="1"/>
  <c r="F278" i="7" s="1"/>
  <c r="F279" i="7" s="1"/>
  <c r="F280" i="7" s="1"/>
  <c r="F281" i="7" s="1"/>
  <c r="F282" i="7" s="1"/>
  <c r="F283" i="7" s="1"/>
  <c r="F284" i="7" s="1"/>
  <c r="F285" i="7" s="1"/>
  <c r="F286" i="7" s="1"/>
  <c r="F287" i="7" s="1"/>
  <c r="F288" i="7" s="1"/>
  <c r="F289" i="7" s="1"/>
  <c r="F290" i="7" s="1"/>
  <c r="F291" i="7" s="1"/>
  <c r="F292" i="7" s="1"/>
  <c r="F293" i="7" s="1"/>
  <c r="F294" i="7" s="1"/>
  <c r="F295" i="7" s="1"/>
  <c r="F296" i="7" s="1"/>
  <c r="F297" i="7" s="1"/>
  <c r="F298" i="7" s="1"/>
  <c r="F299" i="7" s="1"/>
  <c r="F300" i="7" s="1"/>
  <c r="F301" i="7" s="1"/>
  <c r="F302" i="7" s="1"/>
  <c r="F303" i="7" s="1"/>
  <c r="F304" i="7" s="1"/>
  <c r="F305" i="7" s="1"/>
  <c r="F306" i="7" s="1"/>
  <c r="F307" i="7" s="1"/>
  <c r="F308" i="7" s="1"/>
  <c r="F309" i="7" s="1"/>
  <c r="F310" i="7" s="1"/>
  <c r="F311" i="7" s="1"/>
  <c r="F312" i="7" s="1"/>
  <c r="F313" i="7" s="1"/>
  <c r="F314" i="7" s="1"/>
  <c r="F315" i="7" s="1"/>
  <c r="F316" i="7" s="1"/>
  <c r="F317" i="7" s="1"/>
  <c r="F318" i="7" s="1"/>
  <c r="F319" i="7" s="1"/>
  <c r="F320" i="7" s="1"/>
  <c r="F321" i="7" s="1"/>
  <c r="F322" i="7" s="1"/>
  <c r="F323" i="7" s="1"/>
  <c r="F324" i="7" s="1"/>
  <c r="F325" i="7" s="1"/>
  <c r="F326" i="7" s="1"/>
  <c r="F327" i="7" s="1"/>
  <c r="F328" i="7" s="1"/>
  <c r="F329" i="7" s="1"/>
  <c r="F330" i="7" s="1"/>
  <c r="F331" i="7" s="1"/>
  <c r="F332" i="7" s="1"/>
  <c r="F333" i="7" s="1"/>
  <c r="F334" i="7" s="1"/>
  <c r="F335" i="7" s="1"/>
  <c r="F336" i="7" s="1"/>
  <c r="F337" i="7" s="1"/>
  <c r="F338" i="7" s="1"/>
  <c r="F339" i="7" s="1"/>
  <c r="F340" i="7" s="1"/>
  <c r="F341" i="7" s="1"/>
  <c r="F342" i="7" s="1"/>
  <c r="F343" i="7" s="1"/>
  <c r="F344" i="7" s="1"/>
  <c r="F345" i="7" s="1"/>
  <c r="F346" i="7" s="1"/>
  <c r="F347" i="7" s="1"/>
  <c r="F348" i="7" s="1"/>
  <c r="F349" i="7" s="1"/>
  <c r="F350" i="7" s="1"/>
  <c r="F351" i="7" s="1"/>
  <c r="F352" i="7" s="1"/>
  <c r="F353" i="7" s="1"/>
  <c r="F354" i="7" s="1"/>
  <c r="F355" i="7" s="1"/>
  <c r="F356" i="7" s="1"/>
  <c r="F357" i="7" s="1"/>
  <c r="F358" i="7" s="1"/>
  <c r="F359" i="7" s="1"/>
  <c r="F360" i="7" s="1"/>
  <c r="F361" i="7" s="1"/>
  <c r="F362" i="7" s="1"/>
  <c r="F363" i="7" s="1"/>
  <c r="F364" i="7" s="1"/>
  <c r="F365" i="7" s="1"/>
  <c r="F366" i="7" s="1"/>
  <c r="F367" i="7" s="1"/>
  <c r="F368" i="7" s="1"/>
  <c r="F369" i="7" s="1"/>
  <c r="F370" i="7" s="1"/>
  <c r="F371" i="7" s="1"/>
  <c r="F372" i="7" s="1"/>
  <c r="F373" i="7" s="1"/>
  <c r="F374" i="7" s="1"/>
  <c r="F375" i="7" s="1"/>
  <c r="F376" i="7" s="1"/>
  <c r="F377" i="7" s="1"/>
  <c r="F378" i="7" s="1"/>
  <c r="F379" i="7" s="1"/>
  <c r="F380" i="7" s="1"/>
  <c r="F381" i="7" s="1"/>
  <c r="F382" i="7" s="1"/>
  <c r="F383" i="7" s="1"/>
  <c r="F384" i="7" s="1"/>
  <c r="F385" i="7" s="1"/>
  <c r="F386" i="7" s="1"/>
  <c r="F387" i="7" s="1"/>
  <c r="F388" i="7" s="1"/>
  <c r="F389" i="7" s="1"/>
  <c r="F390" i="7" s="1"/>
  <c r="F391" i="7" s="1"/>
  <c r="F392" i="7" s="1"/>
  <c r="F393" i="7" s="1"/>
  <c r="F394" i="7" s="1"/>
  <c r="F395" i="7" s="1"/>
  <c r="F396" i="7" s="1"/>
  <c r="F397" i="7" s="1"/>
  <c r="F398" i="7" s="1"/>
  <c r="F399" i="7" s="1"/>
  <c r="F400" i="7" s="1"/>
  <c r="F401" i="7" s="1"/>
  <c r="F402" i="7" s="1"/>
  <c r="F403" i="7" s="1"/>
  <c r="F404" i="7" s="1"/>
  <c r="F405" i="7" s="1"/>
  <c r="F406" i="7" s="1"/>
  <c r="F407" i="7" s="1"/>
  <c r="F408" i="7" s="1"/>
  <c r="F409" i="7" s="1"/>
  <c r="F410" i="7" s="1"/>
  <c r="F411" i="7" s="1"/>
  <c r="F412" i="7" s="1"/>
  <c r="F413" i="7" s="1"/>
  <c r="F414" i="7" s="1"/>
  <c r="F415" i="7" s="1"/>
  <c r="F416" i="7" s="1"/>
  <c r="F417" i="7" s="1"/>
  <c r="F418" i="7" s="1"/>
  <c r="F419" i="7" s="1"/>
  <c r="F420" i="7" s="1"/>
  <c r="F421" i="7" s="1"/>
  <c r="F422" i="7" s="1"/>
  <c r="F423" i="7" s="1"/>
  <c r="F424" i="7" s="1"/>
  <c r="F425" i="7" s="1"/>
  <c r="F426" i="7" s="1"/>
  <c r="F427" i="7" s="1"/>
  <c r="F428" i="7" s="1"/>
  <c r="F429" i="7" s="1"/>
  <c r="F430" i="7" s="1"/>
  <c r="F431" i="7" s="1"/>
  <c r="F432" i="7" s="1"/>
  <c r="F433" i="7" s="1"/>
  <c r="F434" i="7" s="1"/>
  <c r="F435" i="7" s="1"/>
  <c r="F436" i="7" s="1"/>
  <c r="F437" i="7" s="1"/>
  <c r="F438" i="7" s="1"/>
  <c r="F439" i="7" s="1"/>
  <c r="F440" i="7" s="1"/>
  <c r="F441" i="7" s="1"/>
  <c r="F442" i="7" s="1"/>
  <c r="F443" i="7" s="1"/>
  <c r="F444" i="7" s="1"/>
  <c r="F445" i="7" s="1"/>
  <c r="F446" i="7" s="1"/>
  <c r="F447" i="7" s="1"/>
  <c r="F448" i="7" s="1"/>
  <c r="F449" i="7" s="1"/>
  <c r="F450" i="7" s="1"/>
  <c r="F451" i="7" s="1"/>
  <c r="F452" i="7" s="1"/>
  <c r="F453" i="7" s="1"/>
  <c r="F454" i="7" s="1"/>
  <c r="F455" i="7" s="1"/>
  <c r="F456" i="7" s="1"/>
  <c r="F457" i="7" s="1"/>
  <c r="F458" i="7" s="1"/>
  <c r="F459" i="7" s="1"/>
  <c r="F460" i="7" s="1"/>
  <c r="F461" i="7" s="1"/>
  <c r="F462" i="7" s="1"/>
  <c r="F463" i="7" s="1"/>
  <c r="F464" i="7" s="1"/>
  <c r="F465" i="7" s="1"/>
  <c r="F466" i="7" s="1"/>
  <c r="F467" i="7" s="1"/>
  <c r="F468" i="7" s="1"/>
  <c r="F469" i="7" s="1"/>
  <c r="F470" i="7" s="1"/>
  <c r="F471" i="7" s="1"/>
  <c r="F472" i="7" s="1"/>
  <c r="F473" i="7" s="1"/>
  <c r="F474" i="7" s="1"/>
  <c r="F475" i="7" s="1"/>
  <c r="F476" i="7" s="1"/>
  <c r="F477" i="7" s="1"/>
  <c r="F478" i="7" s="1"/>
  <c r="F479" i="7" s="1"/>
  <c r="F480" i="7" s="1"/>
  <c r="F481" i="7" s="1"/>
  <c r="F482" i="7" s="1"/>
  <c r="F483" i="7" s="1"/>
  <c r="F484" i="7" s="1"/>
  <c r="F485" i="7" s="1"/>
  <c r="F486" i="7" s="1"/>
  <c r="F487" i="7" s="1"/>
  <c r="F488" i="7" s="1"/>
  <c r="F489" i="7" s="1"/>
  <c r="F490" i="7" s="1"/>
  <c r="F491" i="7" s="1"/>
  <c r="F492" i="7" s="1"/>
  <c r="F493" i="7" s="1"/>
  <c r="F494" i="7" s="1"/>
  <c r="F495" i="7" s="1"/>
  <c r="F496" i="7" s="1"/>
  <c r="F497" i="7" s="1"/>
  <c r="F498" i="7" s="1"/>
  <c r="F499" i="7" s="1"/>
  <c r="F500" i="7" s="1"/>
  <c r="F501" i="7" s="1"/>
  <c r="F502" i="7" s="1"/>
  <c r="F503" i="7" s="1"/>
  <c r="F504" i="7" s="1"/>
  <c r="F505" i="7" s="1"/>
  <c r="F506" i="7" s="1"/>
  <c r="F507" i="7" s="1"/>
  <c r="F508" i="7" s="1"/>
  <c r="F509" i="7" s="1"/>
  <c r="F510" i="7" s="1"/>
  <c r="F511" i="7" s="1"/>
  <c r="F512" i="7" s="1"/>
  <c r="F513" i="7" s="1"/>
  <c r="F514" i="7" s="1"/>
  <c r="F515" i="7" s="1"/>
  <c r="F516" i="7" s="1"/>
  <c r="F517" i="7" s="1"/>
  <c r="F518" i="7" s="1"/>
  <c r="F519" i="7" s="1"/>
  <c r="F520" i="7" s="1"/>
  <c r="F521" i="7" s="1"/>
  <c r="F522" i="7" s="1"/>
  <c r="F523" i="7" s="1"/>
  <c r="F524" i="7" s="1"/>
  <c r="F525" i="7" s="1"/>
  <c r="F526" i="7" s="1"/>
  <c r="F527" i="7" s="1"/>
  <c r="F528" i="7" s="1"/>
  <c r="F529" i="7" s="1"/>
  <c r="F530" i="7" s="1"/>
  <c r="F531" i="7" s="1"/>
  <c r="F532" i="7" s="1"/>
  <c r="F533" i="7" s="1"/>
  <c r="F534" i="7" s="1"/>
  <c r="F535" i="7" s="1"/>
  <c r="F536" i="7" s="1"/>
  <c r="F537" i="7" s="1"/>
  <c r="F538" i="7" s="1"/>
  <c r="F539" i="7" s="1"/>
  <c r="F540" i="7" s="1"/>
  <c r="F541" i="7" s="1"/>
  <c r="F542" i="7" s="1"/>
  <c r="F543" i="7" s="1"/>
  <c r="F544" i="7" s="1"/>
  <c r="F545" i="7" s="1"/>
  <c r="F546" i="7" s="1"/>
  <c r="F547" i="7" s="1"/>
  <c r="F548" i="7" s="1"/>
  <c r="F549" i="7" s="1"/>
  <c r="F550" i="7" s="1"/>
  <c r="F551" i="7" s="1"/>
  <c r="F552" i="7" s="1"/>
  <c r="F553" i="7" s="1"/>
  <c r="F554" i="7" s="1"/>
  <c r="F555" i="7" s="1"/>
  <c r="F556" i="7" s="1"/>
  <c r="F557" i="7" s="1"/>
  <c r="F558" i="7" s="1"/>
  <c r="F559" i="7" s="1"/>
  <c r="F560" i="7" s="1"/>
  <c r="F561" i="7" s="1"/>
  <c r="F562" i="7" s="1"/>
  <c r="F563" i="7" s="1"/>
  <c r="F564" i="7" s="1"/>
  <c r="F565" i="7" s="1"/>
  <c r="F566" i="7" s="1"/>
  <c r="F567" i="7" s="1"/>
  <c r="F568" i="7" s="1"/>
  <c r="F569" i="7" s="1"/>
  <c r="F570" i="7" s="1"/>
  <c r="F571" i="7" s="1"/>
  <c r="F572" i="7" s="1"/>
  <c r="F573" i="7" s="1"/>
  <c r="F574" i="7" s="1"/>
  <c r="F575" i="7" s="1"/>
  <c r="F576" i="7" s="1"/>
  <c r="F577" i="7" s="1"/>
  <c r="F578" i="7" s="1"/>
  <c r="F579" i="7" s="1"/>
  <c r="F580" i="7" s="1"/>
  <c r="F581" i="7" s="1"/>
  <c r="F582" i="7" s="1"/>
  <c r="F583" i="7" s="1"/>
  <c r="F584" i="7" s="1"/>
  <c r="F585" i="7" s="1"/>
  <c r="F586" i="7" s="1"/>
  <c r="F587" i="7" s="1"/>
  <c r="F588" i="7" s="1"/>
  <c r="F589" i="7" s="1"/>
  <c r="F590" i="7" s="1"/>
  <c r="F591" i="7" s="1"/>
  <c r="F592" i="7" s="1"/>
  <c r="F593" i="7" s="1"/>
  <c r="F594" i="7" s="1"/>
  <c r="F595" i="7" s="1"/>
  <c r="F596" i="7" s="1"/>
  <c r="F597" i="7" s="1"/>
  <c r="F598" i="7" s="1"/>
  <c r="F599" i="7" s="1"/>
  <c r="F600" i="7" s="1"/>
  <c r="F601" i="7" s="1"/>
  <c r="F602" i="7" s="1"/>
  <c r="F603" i="7" s="1"/>
  <c r="F604" i="7" s="1"/>
  <c r="F605" i="7" s="1"/>
  <c r="F606" i="7" s="1"/>
  <c r="F607" i="7" s="1"/>
  <c r="F608" i="7" s="1"/>
  <c r="F609" i="7" s="1"/>
  <c r="F610" i="7" s="1"/>
  <c r="F611" i="7" s="1"/>
  <c r="F612" i="7" s="1"/>
  <c r="F613" i="7" s="1"/>
  <c r="F614" i="7" s="1"/>
  <c r="F615" i="7" s="1"/>
  <c r="F616" i="7" s="1"/>
  <c r="F617" i="7" s="1"/>
  <c r="F618" i="7" s="1"/>
  <c r="F619" i="7" s="1"/>
  <c r="F620" i="7" s="1"/>
  <c r="F621" i="7" s="1"/>
  <c r="F622" i="7" s="1"/>
  <c r="F623" i="7" s="1"/>
  <c r="F624" i="7" s="1"/>
  <c r="F625" i="7" s="1"/>
  <c r="F626" i="7" s="1"/>
  <c r="F627" i="7" s="1"/>
  <c r="F628" i="7" s="1"/>
  <c r="F629" i="7" s="1"/>
  <c r="F630" i="7" s="1"/>
  <c r="F631" i="7" s="1"/>
  <c r="F632" i="7" s="1"/>
  <c r="F633" i="7" s="1"/>
  <c r="F634" i="7" s="1"/>
  <c r="F635" i="7" s="1"/>
  <c r="F636" i="7" s="1"/>
  <c r="F637" i="7" s="1"/>
  <c r="F638" i="7" s="1"/>
  <c r="F639" i="7" s="1"/>
  <c r="F640" i="7" s="1"/>
  <c r="F641" i="7" s="1"/>
  <c r="F642" i="7" s="1"/>
  <c r="F643" i="7" s="1"/>
  <c r="F644" i="7" s="1"/>
  <c r="F645" i="7" s="1"/>
  <c r="F646" i="7" s="1"/>
  <c r="F647" i="7" s="1"/>
  <c r="F648" i="7" s="1"/>
  <c r="F649" i="7" s="1"/>
  <c r="F650" i="7" s="1"/>
  <c r="F651" i="7" s="1"/>
  <c r="F652" i="7" s="1"/>
  <c r="F653" i="7" s="1"/>
  <c r="F654" i="7" s="1"/>
  <c r="F655" i="7" s="1"/>
  <c r="F656" i="7" s="1"/>
  <c r="F657" i="7" s="1"/>
  <c r="F658" i="7" s="1"/>
  <c r="F659" i="7" s="1"/>
  <c r="F660" i="7" s="1"/>
  <c r="F661" i="7" s="1"/>
  <c r="F662" i="7" s="1"/>
  <c r="F663" i="7" s="1"/>
  <c r="F664" i="7" s="1"/>
  <c r="F665" i="7" s="1"/>
  <c r="F666" i="7" s="1"/>
  <c r="F667" i="7" s="1"/>
  <c r="F668" i="7" s="1"/>
  <c r="F669" i="7" s="1"/>
  <c r="F670" i="7" s="1"/>
  <c r="F671" i="7" s="1"/>
  <c r="F672" i="7" s="1"/>
  <c r="F673" i="7" s="1"/>
  <c r="F674" i="7" s="1"/>
  <c r="F675" i="7" s="1"/>
  <c r="F676" i="7" s="1"/>
  <c r="F677" i="7" s="1"/>
  <c r="F678" i="7" s="1"/>
  <c r="F679" i="7" s="1"/>
  <c r="F680" i="7" s="1"/>
  <c r="F681" i="7" s="1"/>
  <c r="F682" i="7" s="1"/>
  <c r="F683" i="7" s="1"/>
  <c r="F684" i="7" s="1"/>
  <c r="F685" i="7" s="1"/>
  <c r="F686" i="7" s="1"/>
  <c r="F687" i="7" s="1"/>
  <c r="F688" i="7" s="1"/>
  <c r="F689" i="7" s="1"/>
  <c r="F690" i="7" s="1"/>
  <c r="F691" i="7" s="1"/>
  <c r="F692" i="7" s="1"/>
  <c r="F693" i="7" s="1"/>
  <c r="F694" i="7" s="1"/>
  <c r="F695" i="7" s="1"/>
  <c r="F696" i="7" s="1"/>
  <c r="F697" i="7" s="1"/>
  <c r="F698" i="7" s="1"/>
  <c r="F699" i="7" s="1"/>
  <c r="F700" i="7" s="1"/>
  <c r="F701" i="7" s="1"/>
  <c r="F702" i="7" s="1"/>
  <c r="F703" i="7" s="1"/>
  <c r="F704" i="7" s="1"/>
  <c r="F705" i="7" s="1"/>
  <c r="F706" i="7" s="1"/>
  <c r="F707" i="7" s="1"/>
  <c r="F708" i="7" s="1"/>
  <c r="F709" i="7" s="1"/>
  <c r="F710" i="7" s="1"/>
  <c r="F711" i="7" s="1"/>
  <c r="F712" i="7" s="1"/>
  <c r="F713" i="7" s="1"/>
  <c r="F714" i="7" s="1"/>
  <c r="F715" i="7" s="1"/>
  <c r="F716" i="7" s="1"/>
  <c r="F717" i="7" s="1"/>
  <c r="F718" i="7" s="1"/>
  <c r="F719" i="7" s="1"/>
  <c r="F720" i="7" s="1"/>
  <c r="F721" i="7" s="1"/>
  <c r="F722" i="7" s="1"/>
  <c r="F723" i="7" s="1"/>
  <c r="F724" i="7" s="1"/>
  <c r="F725" i="7" s="1"/>
  <c r="F726" i="7" s="1"/>
  <c r="F727" i="7" s="1"/>
  <c r="F728" i="7" s="1"/>
  <c r="F729" i="7" s="1"/>
  <c r="F730" i="7" s="1"/>
  <c r="F731" i="7" s="1"/>
  <c r="F732" i="7" s="1"/>
  <c r="F733" i="7" s="1"/>
  <c r="F734" i="7" s="1"/>
  <c r="F735" i="7" s="1"/>
  <c r="F736" i="7" s="1"/>
  <c r="F737" i="7" s="1"/>
  <c r="F738" i="7" s="1"/>
  <c r="F739" i="7" s="1"/>
  <c r="F740" i="7" s="1"/>
  <c r="F741" i="7" s="1"/>
  <c r="F742" i="7" s="1"/>
  <c r="F743" i="7" s="1"/>
  <c r="F744" i="7" s="1"/>
  <c r="F745" i="7" s="1"/>
  <c r="F746" i="7" s="1"/>
  <c r="F747" i="7" s="1"/>
  <c r="F748" i="7" s="1"/>
  <c r="F749" i="7" s="1"/>
  <c r="F750" i="7" s="1"/>
  <c r="F751" i="7" s="1"/>
  <c r="F752" i="7" s="1"/>
  <c r="F753" i="7" s="1"/>
  <c r="F754" i="7" s="1"/>
  <c r="F755" i="7" s="1"/>
  <c r="F756" i="7" s="1"/>
  <c r="F757" i="7" s="1"/>
  <c r="F758" i="7" s="1"/>
  <c r="F759" i="7" s="1"/>
  <c r="F760" i="7" s="1"/>
  <c r="F761" i="7" s="1"/>
  <c r="F762" i="7" s="1"/>
  <c r="F763" i="7" s="1"/>
  <c r="F764" i="7" s="1"/>
  <c r="F765" i="7" s="1"/>
  <c r="F766" i="7" s="1"/>
  <c r="F767" i="7" s="1"/>
  <c r="F768" i="7" s="1"/>
  <c r="F769" i="7" s="1"/>
  <c r="F770" i="7" s="1"/>
  <c r="F771" i="7" s="1"/>
  <c r="F772" i="7" s="1"/>
  <c r="F773" i="7" s="1"/>
  <c r="F774" i="7" s="1"/>
  <c r="F775" i="7" s="1"/>
  <c r="F776" i="7" s="1"/>
  <c r="F777" i="7" s="1"/>
  <c r="F778" i="7" s="1"/>
  <c r="F779" i="7" s="1"/>
  <c r="F780" i="7" s="1"/>
  <c r="F781" i="7" s="1"/>
  <c r="F782" i="7" s="1"/>
  <c r="F783" i="7" s="1"/>
  <c r="F784" i="7" s="1"/>
  <c r="F785" i="7" s="1"/>
  <c r="F786" i="7" s="1"/>
  <c r="F787" i="7" s="1"/>
  <c r="F788" i="7" s="1"/>
  <c r="F789" i="7" s="1"/>
  <c r="F790" i="7" s="1"/>
  <c r="F791" i="7" s="1"/>
  <c r="F792" i="7" s="1"/>
  <c r="F793" i="7" s="1"/>
  <c r="F794" i="7" s="1"/>
  <c r="F795" i="7" s="1"/>
  <c r="F796" i="7" s="1"/>
  <c r="F797" i="7" s="1"/>
  <c r="F798" i="7" s="1"/>
  <c r="F799" i="7" s="1"/>
  <c r="F800" i="7" s="1"/>
  <c r="F801" i="7" s="1"/>
  <c r="F802" i="7" s="1"/>
  <c r="F803" i="7" s="1"/>
  <c r="F804" i="7" s="1"/>
  <c r="F805" i="7" s="1"/>
  <c r="F806" i="7" s="1"/>
  <c r="F807" i="7" s="1"/>
  <c r="F808" i="7" s="1"/>
  <c r="F809" i="7" s="1"/>
  <c r="F810" i="7" s="1"/>
  <c r="F811" i="7" s="1"/>
  <c r="F812" i="7" s="1"/>
  <c r="F813" i="7" s="1"/>
  <c r="F814" i="7" s="1"/>
  <c r="F815" i="7" s="1"/>
  <c r="F816" i="7" s="1"/>
  <c r="F817" i="7" s="1"/>
  <c r="F818" i="7" s="1"/>
  <c r="F819" i="7" s="1"/>
  <c r="F820" i="7" s="1"/>
  <c r="F821" i="7" s="1"/>
  <c r="F822" i="7" s="1"/>
  <c r="F823" i="7" s="1"/>
  <c r="F824" i="7" s="1"/>
  <c r="F825" i="7" s="1"/>
  <c r="F826" i="7" s="1"/>
  <c r="F827" i="7" s="1"/>
  <c r="F828" i="7" s="1"/>
  <c r="F829" i="7" s="1"/>
  <c r="F830" i="7" s="1"/>
  <c r="F831" i="7" s="1"/>
  <c r="F832" i="7" s="1"/>
  <c r="F833" i="7" s="1"/>
  <c r="F834" i="7" s="1"/>
  <c r="F835" i="7" s="1"/>
  <c r="F836" i="7" s="1"/>
  <c r="F837" i="7" s="1"/>
  <c r="F838" i="7" s="1"/>
  <c r="F839" i="7" s="1"/>
  <c r="F840" i="7" s="1"/>
  <c r="F841" i="7" s="1"/>
  <c r="F842" i="7" s="1"/>
  <c r="F843" i="7" s="1"/>
  <c r="F844" i="7" s="1"/>
  <c r="F845" i="7" s="1"/>
  <c r="F846" i="7" s="1"/>
  <c r="F847" i="7" s="1"/>
  <c r="F848" i="7" s="1"/>
  <c r="F849" i="7" s="1"/>
  <c r="F850" i="7" s="1"/>
  <c r="F851" i="7" s="1"/>
  <c r="F852" i="7" s="1"/>
  <c r="F853" i="7" s="1"/>
  <c r="F854" i="7" s="1"/>
  <c r="F855" i="7" s="1"/>
  <c r="F856" i="7" s="1"/>
  <c r="F857" i="7" s="1"/>
  <c r="F858" i="7" s="1"/>
  <c r="F859" i="7" s="1"/>
  <c r="F860" i="7" s="1"/>
  <c r="F861" i="7" s="1"/>
  <c r="F862" i="7" s="1"/>
  <c r="F863" i="7" s="1"/>
  <c r="F864" i="7" s="1"/>
  <c r="F865" i="7" s="1"/>
  <c r="F866" i="7" s="1"/>
  <c r="F867" i="7" s="1"/>
  <c r="F868" i="7" s="1"/>
  <c r="F869" i="7" s="1"/>
  <c r="F870" i="7" s="1"/>
  <c r="F871" i="7" s="1"/>
  <c r="F872" i="7" s="1"/>
  <c r="F873" i="7" s="1"/>
  <c r="F874" i="7" s="1"/>
  <c r="F875" i="7" s="1"/>
  <c r="F876" i="7" s="1"/>
  <c r="F877" i="7" s="1"/>
  <c r="F878" i="7" s="1"/>
  <c r="F879" i="7" s="1"/>
  <c r="F880" i="7" s="1"/>
  <c r="F881" i="7" s="1"/>
  <c r="F882" i="7" s="1"/>
  <c r="F883" i="7" s="1"/>
  <c r="F884" i="7" s="1"/>
  <c r="F885" i="7" s="1"/>
  <c r="F886" i="7" s="1"/>
  <c r="F887" i="7" s="1"/>
  <c r="F888" i="7" s="1"/>
  <c r="F889" i="7" s="1"/>
  <c r="F890" i="7" s="1"/>
  <c r="F891" i="7" s="1"/>
  <c r="F892" i="7" s="1"/>
  <c r="F893" i="7" s="1"/>
  <c r="F894" i="7" s="1"/>
  <c r="F895" i="7" s="1"/>
  <c r="F896" i="7" s="1"/>
  <c r="F897" i="7" s="1"/>
  <c r="F898" i="7" s="1"/>
  <c r="F899" i="7" s="1"/>
  <c r="F900" i="7" s="1"/>
  <c r="F901" i="7" s="1"/>
  <c r="F902" i="7" s="1"/>
  <c r="F903" i="7" s="1"/>
  <c r="F904" i="7" s="1"/>
  <c r="F905" i="7" s="1"/>
  <c r="F906" i="7" s="1"/>
  <c r="F907" i="7" s="1"/>
  <c r="F908" i="7" s="1"/>
  <c r="F909" i="7" s="1"/>
  <c r="F910" i="7" s="1"/>
  <c r="F911" i="7" s="1"/>
  <c r="F912" i="7" s="1"/>
  <c r="F913" i="7" s="1"/>
  <c r="F914" i="7" s="1"/>
  <c r="F915" i="7" s="1"/>
  <c r="F916" i="7" s="1"/>
  <c r="F917" i="7" s="1"/>
  <c r="F918" i="7" s="1"/>
  <c r="F919" i="7" s="1"/>
  <c r="F920" i="7" s="1"/>
  <c r="F921" i="7" s="1"/>
  <c r="F922" i="7" s="1"/>
  <c r="F923" i="7" s="1"/>
  <c r="F924" i="7" s="1"/>
  <c r="F925" i="7" s="1"/>
  <c r="F926" i="7" s="1"/>
  <c r="F927" i="7" s="1"/>
  <c r="F928" i="7" s="1"/>
  <c r="F929" i="7" s="1"/>
  <c r="F930" i="7" s="1"/>
  <c r="F931" i="7" s="1"/>
  <c r="F932" i="7" s="1"/>
  <c r="F933" i="7" s="1"/>
  <c r="F934" i="7" s="1"/>
  <c r="F935" i="7" s="1"/>
  <c r="F936" i="7" s="1"/>
  <c r="F937" i="7" s="1"/>
  <c r="F938" i="7" s="1"/>
  <c r="F939" i="7" s="1"/>
  <c r="F940" i="7" s="1"/>
  <c r="F941" i="7" s="1"/>
  <c r="F942" i="7" s="1"/>
  <c r="F943" i="7" s="1"/>
  <c r="F944" i="7" s="1"/>
  <c r="F945" i="7" s="1"/>
  <c r="F946" i="7" s="1"/>
  <c r="F947" i="7" s="1"/>
  <c r="F948" i="7" s="1"/>
  <c r="F949" i="7" s="1"/>
  <c r="F950" i="7" s="1"/>
  <c r="F951" i="7" s="1"/>
  <c r="F952" i="7" s="1"/>
  <c r="F953" i="7" s="1"/>
  <c r="F954" i="7" s="1"/>
  <c r="F955" i="7" s="1"/>
  <c r="F956" i="7" s="1"/>
  <c r="F957" i="7" s="1"/>
  <c r="F958" i="7" s="1"/>
  <c r="F959" i="7" s="1"/>
  <c r="F960" i="7" s="1"/>
  <c r="F961" i="7" s="1"/>
  <c r="F962" i="7" s="1"/>
  <c r="F963" i="7" s="1"/>
  <c r="F964" i="7" s="1"/>
  <c r="F965" i="7" s="1"/>
  <c r="F966" i="7" s="1"/>
  <c r="F967" i="7" s="1"/>
  <c r="F968" i="7" s="1"/>
  <c r="F969" i="7" s="1"/>
  <c r="F970" i="7" s="1"/>
  <c r="F971" i="7" s="1"/>
  <c r="F972" i="7" s="1"/>
  <c r="F973" i="7" s="1"/>
  <c r="F974" i="7" s="1"/>
  <c r="F975" i="7" s="1"/>
  <c r="F976" i="7" s="1"/>
  <c r="F977" i="7" s="1"/>
  <c r="F978" i="7" s="1"/>
  <c r="F979" i="7" s="1"/>
  <c r="F980" i="7" s="1"/>
  <c r="F981" i="7" s="1"/>
  <c r="F982" i="7" s="1"/>
  <c r="F983" i="7" s="1"/>
  <c r="F984" i="7" s="1"/>
  <c r="F985" i="7" s="1"/>
  <c r="F986" i="7" s="1"/>
  <c r="F987" i="7" s="1"/>
  <c r="F988" i="7" s="1"/>
  <c r="F989" i="7" s="1"/>
  <c r="F990" i="7" s="1"/>
  <c r="F991" i="7" s="1"/>
  <c r="F992" i="7" s="1"/>
  <c r="F993" i="7" s="1"/>
  <c r="F994" i="7" s="1"/>
  <c r="F995" i="7" s="1"/>
  <c r="F996" i="7" s="1"/>
  <c r="F997" i="7" s="1"/>
  <c r="F998" i="7" s="1"/>
  <c r="F999" i="7" s="1"/>
  <c r="F1000" i="7" s="1"/>
  <c r="F1001" i="7" s="1"/>
  <c r="F1002" i="7" s="1"/>
  <c r="F1003" i="7" s="1"/>
  <c r="F1004" i="7" s="1"/>
  <c r="F1005" i="7" s="1"/>
  <c r="F1006" i="7" s="1"/>
  <c r="F1007" i="7" s="1"/>
  <c r="F1008" i="7" s="1"/>
  <c r="F1009" i="7" s="1"/>
  <c r="F1010" i="7" s="1"/>
  <c r="F1011" i="7" s="1"/>
  <c r="F1012" i="7" s="1"/>
  <c r="F1013" i="7" s="1"/>
  <c r="F1014" i="7" s="1"/>
  <c r="F1015" i="7" s="1"/>
  <c r="F1016" i="7" s="1"/>
  <c r="F1017" i="7" s="1"/>
  <c r="F1018" i="7" s="1"/>
  <c r="C58" i="11" l="1"/>
  <c r="C59" i="11" s="1"/>
  <c r="C53" i="5"/>
  <c r="C71" i="5"/>
  <c r="G21" i="7"/>
  <c r="G22" i="7" l="1"/>
  <c r="G23" i="7" s="1"/>
  <c r="B108" i="5"/>
  <c r="B109" i="5" s="1"/>
  <c r="B110" i="5" s="1"/>
  <c r="B101" i="5"/>
  <c r="G24" i="7" l="1"/>
  <c r="B6" i="13"/>
  <c r="B7" i="13"/>
  <c r="B102" i="5"/>
  <c r="C20" i="5"/>
  <c r="I66" i="1"/>
  <c r="I28" i="1"/>
  <c r="E68" i="1"/>
  <c r="E67" i="1" s="1"/>
  <c r="H67" i="1" s="1"/>
  <c r="F68" i="1"/>
  <c r="F67" i="1" s="1"/>
  <c r="I67" i="1" s="1"/>
  <c r="D68" i="1"/>
  <c r="D67" i="1" s="1"/>
  <c r="E63" i="1"/>
  <c r="H63" i="1" s="1"/>
  <c r="F63" i="1"/>
  <c r="I63" i="1" s="1"/>
  <c r="D63" i="1"/>
  <c r="E54" i="1"/>
  <c r="F54" i="1"/>
  <c r="I54" i="1" s="1"/>
  <c r="D54" i="1"/>
  <c r="E50" i="1"/>
  <c r="F50" i="1"/>
  <c r="D50" i="1"/>
  <c r="E48" i="1"/>
  <c r="F48" i="1"/>
  <c r="D48" i="1"/>
  <c r="D39" i="1" s="1"/>
  <c r="E35" i="1"/>
  <c r="F35" i="1"/>
  <c r="E32" i="1"/>
  <c r="F32" i="1"/>
  <c r="I32" i="1" s="1"/>
  <c r="D32" i="1"/>
  <c r="C41" i="5"/>
  <c r="F29" i="1"/>
  <c r="D29" i="1"/>
  <c r="M12" i="1"/>
  <c r="M15" i="1" s="1"/>
  <c r="I37" i="1" s="1"/>
  <c r="M11" i="1"/>
  <c r="M14" i="1" s="1"/>
  <c r="M4" i="1"/>
  <c r="M7" i="1" s="1"/>
  <c r="M5" i="1"/>
  <c r="M8" i="1" s="1"/>
  <c r="C59" i="5" l="1"/>
  <c r="C38" i="5"/>
  <c r="B4" i="13"/>
  <c r="G25" i="7"/>
  <c r="G26" i="7" s="1"/>
  <c r="G27" i="7" s="1"/>
  <c r="G28" i="7" s="1"/>
  <c r="G29" i="7" s="1"/>
  <c r="G30" i="7" s="1"/>
  <c r="G31" i="7" s="1"/>
  <c r="G32" i="7" s="1"/>
  <c r="G33" i="7" s="1"/>
  <c r="G34" i="7" s="1"/>
  <c r="G35" i="7" s="1"/>
  <c r="G36" i="7" s="1"/>
  <c r="G37" i="7" s="1"/>
  <c r="G38" i="7" s="1"/>
  <c r="C56" i="5"/>
  <c r="C52" i="5" s="1"/>
  <c r="E39" i="1"/>
  <c r="I29" i="1"/>
  <c r="C21" i="5"/>
  <c r="C22" i="5"/>
  <c r="C32" i="5" s="1"/>
  <c r="I39" i="1"/>
  <c r="I36" i="1"/>
  <c r="I35" i="1" s="1"/>
  <c r="H37" i="1"/>
  <c r="D11" i="1"/>
  <c r="D5" i="1" s="1"/>
  <c r="D7" i="1"/>
  <c r="D12" i="1"/>
  <c r="D6" i="1" s="1"/>
  <c r="D13" i="1"/>
  <c r="D16" i="1"/>
  <c r="D19" i="1"/>
  <c r="C15" i="7" l="1"/>
  <c r="B5" i="13"/>
  <c r="G39" i="7"/>
  <c r="G40" i="7" s="1"/>
  <c r="G41" i="7" s="1"/>
  <c r="G42" i="7" s="1"/>
  <c r="G43" i="7" s="1"/>
  <c r="G44" i="7" s="1"/>
  <c r="G45" i="7" s="1"/>
  <c r="G46" i="7" s="1"/>
  <c r="G47" i="7" s="1"/>
  <c r="G48" i="7" s="1"/>
  <c r="G49" i="7" s="1"/>
  <c r="G50" i="7" s="1"/>
  <c r="G51" i="7" s="1"/>
  <c r="G52" i="7" s="1"/>
  <c r="G53" i="7" s="1"/>
  <c r="G54" i="7" s="1"/>
  <c r="G55" i="7" s="1"/>
  <c r="G56" i="7" s="1"/>
  <c r="G57" i="7" s="1"/>
  <c r="G58" i="7" s="1"/>
  <c r="G59" i="7" s="1"/>
  <c r="G60" i="7" s="1"/>
  <c r="G61" i="7" s="1"/>
  <c r="G62" i="7" s="1"/>
  <c r="G63" i="7" s="1"/>
  <c r="G64" i="7" s="1"/>
  <c r="G65" i="7" s="1"/>
  <c r="G66" i="7" s="1"/>
  <c r="G67" i="7" s="1"/>
  <c r="G68" i="7" s="1"/>
  <c r="G69" i="7" s="1"/>
  <c r="G70" i="7" s="1"/>
  <c r="G71" i="7" s="1"/>
  <c r="G72" i="7" s="1"/>
  <c r="G73" i="7" s="1"/>
  <c r="G74" i="7" s="1"/>
  <c r="G75" i="7" s="1"/>
  <c r="G76" i="7" s="1"/>
  <c r="G77" i="7" s="1"/>
  <c r="G78" i="7" s="1"/>
  <c r="G79" i="7" s="1"/>
  <c r="G80" i="7" s="1"/>
  <c r="G81" i="7" s="1"/>
  <c r="G82" i="7" s="1"/>
  <c r="G83" i="7" s="1"/>
  <c r="G84" i="7" s="1"/>
  <c r="G85" i="7" s="1"/>
  <c r="G86" i="7" s="1"/>
  <c r="G87" i="7" s="1"/>
  <c r="G88" i="7" s="1"/>
  <c r="G89" i="7" s="1"/>
  <c r="G90" i="7" s="1"/>
  <c r="G91" i="7" s="1"/>
  <c r="G92" i="7" s="1"/>
  <c r="G93" i="7" s="1"/>
  <c r="G94" i="7" s="1"/>
  <c r="G95" i="7" s="1"/>
  <c r="G96" i="7" s="1"/>
  <c r="G97" i="7" s="1"/>
  <c r="G98" i="7" s="1"/>
  <c r="G99" i="7" s="1"/>
  <c r="G100" i="7" s="1"/>
  <c r="G101" i="7" s="1"/>
  <c r="G102" i="7" s="1"/>
  <c r="G103" i="7" s="1"/>
  <c r="G104" i="7" s="1"/>
  <c r="G105" i="7" s="1"/>
  <c r="G106" i="7" s="1"/>
  <c r="G107" i="7" s="1"/>
  <c r="G108" i="7" s="1"/>
  <c r="G109" i="7" s="1"/>
  <c r="G110" i="7" s="1"/>
  <c r="G111" i="7" s="1"/>
  <c r="G112" i="7" s="1"/>
  <c r="G113" i="7" s="1"/>
  <c r="G114" i="7" s="1"/>
  <c r="G115" i="7" s="1"/>
  <c r="G116" i="7" s="1"/>
  <c r="G117" i="7" s="1"/>
  <c r="G118" i="7" s="1"/>
  <c r="G119" i="7" s="1"/>
  <c r="G120" i="7" s="1"/>
  <c r="G121" i="7" s="1"/>
  <c r="G122" i="7" s="1"/>
  <c r="G123" i="7" s="1"/>
  <c r="G124" i="7" s="1"/>
  <c r="G125" i="7" s="1"/>
  <c r="G126" i="7" s="1"/>
  <c r="G127" i="7" s="1"/>
  <c r="G128" i="7" s="1"/>
  <c r="G129" i="7" s="1"/>
  <c r="G130" i="7" s="1"/>
  <c r="G131" i="7" s="1"/>
  <c r="G132" i="7" s="1"/>
  <c r="G133" i="7" s="1"/>
  <c r="G134" i="7" s="1"/>
  <c r="G135" i="7" s="1"/>
  <c r="G136" i="7" s="1"/>
  <c r="G137" i="7" s="1"/>
  <c r="G138" i="7" s="1"/>
  <c r="G139" i="7" s="1"/>
  <c r="G140" i="7" s="1"/>
  <c r="G141" i="7" s="1"/>
  <c r="G142" i="7" s="1"/>
  <c r="G143" i="7" s="1"/>
  <c r="G144" i="7" s="1"/>
  <c r="G145" i="7" s="1"/>
  <c r="G146" i="7" s="1"/>
  <c r="G147" i="7" s="1"/>
  <c r="G148" i="7" s="1"/>
  <c r="G149" i="7" s="1"/>
  <c r="G150" i="7" s="1"/>
  <c r="G151" i="7" s="1"/>
  <c r="G152" i="7" s="1"/>
  <c r="G153" i="7" s="1"/>
  <c r="G154" i="7" s="1"/>
  <c r="G155" i="7" s="1"/>
  <c r="G156" i="7" s="1"/>
  <c r="G157" i="7" s="1"/>
  <c r="G158" i="7" s="1"/>
  <c r="G159" i="7" s="1"/>
  <c r="G160" i="7" s="1"/>
  <c r="G161" i="7" s="1"/>
  <c r="G162" i="7" s="1"/>
  <c r="G163" i="7" s="1"/>
  <c r="G164" i="7" s="1"/>
  <c r="G165" i="7" s="1"/>
  <c r="G166" i="7" s="1"/>
  <c r="G167" i="7" s="1"/>
  <c r="G168" i="7" s="1"/>
  <c r="G169" i="7" s="1"/>
  <c r="G170" i="7" s="1"/>
  <c r="G171" i="7" s="1"/>
  <c r="G172" i="7" s="1"/>
  <c r="G173" i="7" s="1"/>
  <c r="G174" i="7" s="1"/>
  <c r="G175" i="7" s="1"/>
  <c r="G176" i="7" s="1"/>
  <c r="G177" i="7" s="1"/>
  <c r="G178" i="7" s="1"/>
  <c r="G179" i="7" s="1"/>
  <c r="G180" i="7" s="1"/>
  <c r="G181" i="7" s="1"/>
  <c r="G182" i="7" s="1"/>
  <c r="G183" i="7" s="1"/>
  <c r="G184" i="7" s="1"/>
  <c r="G185" i="7" s="1"/>
  <c r="G186" i="7" s="1"/>
  <c r="G187" i="7" s="1"/>
  <c r="G188" i="7" s="1"/>
  <c r="G189" i="7" s="1"/>
  <c r="G190" i="7" s="1"/>
  <c r="G191" i="7" s="1"/>
  <c r="G192" i="7" s="1"/>
  <c r="G193" i="7" s="1"/>
  <c r="G194" i="7" s="1"/>
  <c r="G195" i="7" s="1"/>
  <c r="G196" i="7" s="1"/>
  <c r="G197" i="7" s="1"/>
  <c r="G198" i="7" s="1"/>
  <c r="G199" i="7" s="1"/>
  <c r="G200" i="7" s="1"/>
  <c r="G201" i="7" s="1"/>
  <c r="G202" i="7" s="1"/>
  <c r="G203" i="7" s="1"/>
  <c r="G204" i="7" s="1"/>
  <c r="G205" i="7" s="1"/>
  <c r="G206" i="7" s="1"/>
  <c r="G207" i="7" s="1"/>
  <c r="G208" i="7" s="1"/>
  <c r="G209" i="7" s="1"/>
  <c r="G210" i="7" s="1"/>
  <c r="G211" i="7" s="1"/>
  <c r="G212" i="7" s="1"/>
  <c r="G213" i="7" s="1"/>
  <c r="G214" i="7" s="1"/>
  <c r="G215" i="7" s="1"/>
  <c r="G216" i="7" s="1"/>
  <c r="G217" i="7" s="1"/>
  <c r="G218" i="7" s="1"/>
  <c r="G219" i="7" s="1"/>
  <c r="G220" i="7" s="1"/>
  <c r="G221" i="7" s="1"/>
  <c r="G222" i="7" s="1"/>
  <c r="G223" i="7" s="1"/>
  <c r="G224" i="7" s="1"/>
  <c r="G225" i="7" s="1"/>
  <c r="G226" i="7" s="1"/>
  <c r="G227" i="7" s="1"/>
  <c r="G228" i="7" s="1"/>
  <c r="G229" i="7" s="1"/>
  <c r="G230" i="7" s="1"/>
  <c r="G231" i="7" s="1"/>
  <c r="G232" i="7" s="1"/>
  <c r="G233" i="7" s="1"/>
  <c r="G234" i="7" s="1"/>
  <c r="G235" i="7" s="1"/>
  <c r="G236" i="7" s="1"/>
  <c r="G237" i="7" s="1"/>
  <c r="G238" i="7" s="1"/>
  <c r="G239" i="7" s="1"/>
  <c r="G240" i="7" s="1"/>
  <c r="G241" i="7" s="1"/>
  <c r="G242" i="7" s="1"/>
  <c r="G243" i="7" s="1"/>
  <c r="G244" i="7" s="1"/>
  <c r="G245" i="7" s="1"/>
  <c r="G246" i="7" s="1"/>
  <c r="G247" i="7" s="1"/>
  <c r="G248" i="7" s="1"/>
  <c r="G249" i="7" s="1"/>
  <c r="G250" i="7" s="1"/>
  <c r="G251" i="7" s="1"/>
  <c r="G252" i="7" s="1"/>
  <c r="G253" i="7" s="1"/>
  <c r="G254" i="7" s="1"/>
  <c r="G255" i="7" s="1"/>
  <c r="G256" i="7" s="1"/>
  <c r="G257" i="7" s="1"/>
  <c r="G258" i="7" s="1"/>
  <c r="G259" i="7" s="1"/>
  <c r="G260" i="7" s="1"/>
  <c r="G261" i="7" s="1"/>
  <c r="G262" i="7" s="1"/>
  <c r="G263" i="7" s="1"/>
  <c r="G264" i="7" s="1"/>
  <c r="G265" i="7" s="1"/>
  <c r="G266" i="7" s="1"/>
  <c r="G267" i="7" s="1"/>
  <c r="G268" i="7" s="1"/>
  <c r="G269" i="7" s="1"/>
  <c r="G270" i="7" s="1"/>
  <c r="G271" i="7" s="1"/>
  <c r="G272" i="7" s="1"/>
  <c r="G273" i="7" s="1"/>
  <c r="G274" i="7" s="1"/>
  <c r="G275" i="7" s="1"/>
  <c r="G276" i="7" s="1"/>
  <c r="G277" i="7" s="1"/>
  <c r="G278" i="7" s="1"/>
  <c r="G279" i="7" s="1"/>
  <c r="G280" i="7" s="1"/>
  <c r="G281" i="7" s="1"/>
  <c r="G282" i="7" s="1"/>
  <c r="G283" i="7" s="1"/>
  <c r="G284" i="7" s="1"/>
  <c r="G285" i="7" s="1"/>
  <c r="G286" i="7" s="1"/>
  <c r="G287" i="7" s="1"/>
  <c r="G288" i="7" s="1"/>
  <c r="G289" i="7" s="1"/>
  <c r="G290" i="7" s="1"/>
  <c r="G291" i="7" s="1"/>
  <c r="G292" i="7" s="1"/>
  <c r="G293" i="7" s="1"/>
  <c r="G294" i="7" s="1"/>
  <c r="G295" i="7" s="1"/>
  <c r="G296" i="7" s="1"/>
  <c r="G297" i="7" s="1"/>
  <c r="G298" i="7" s="1"/>
  <c r="G299" i="7" s="1"/>
  <c r="G300" i="7" s="1"/>
  <c r="G301" i="7" s="1"/>
  <c r="G302" i="7" s="1"/>
  <c r="G303" i="7" s="1"/>
  <c r="G304" i="7" s="1"/>
  <c r="G305" i="7" s="1"/>
  <c r="G306" i="7" s="1"/>
  <c r="G307" i="7" s="1"/>
  <c r="G308" i="7" s="1"/>
  <c r="G309" i="7" s="1"/>
  <c r="G310" i="7" s="1"/>
  <c r="G311" i="7" s="1"/>
  <c r="G312" i="7" s="1"/>
  <c r="G313" i="7" s="1"/>
  <c r="G314" i="7" s="1"/>
  <c r="G315" i="7" s="1"/>
  <c r="G316" i="7" s="1"/>
  <c r="G317" i="7" s="1"/>
  <c r="G318" i="7" s="1"/>
  <c r="G319" i="7" s="1"/>
  <c r="G320" i="7" s="1"/>
  <c r="G321" i="7" s="1"/>
  <c r="G322" i="7" s="1"/>
  <c r="G323" i="7" s="1"/>
  <c r="G324" i="7" s="1"/>
  <c r="G325" i="7" s="1"/>
  <c r="G326" i="7" s="1"/>
  <c r="G327" i="7" s="1"/>
  <c r="G328" i="7" s="1"/>
  <c r="G329" i="7" s="1"/>
  <c r="G330" i="7" s="1"/>
  <c r="G331" i="7" s="1"/>
  <c r="G332" i="7" s="1"/>
  <c r="G333" i="7" s="1"/>
  <c r="G334" i="7" s="1"/>
  <c r="G335" i="7" s="1"/>
  <c r="G336" i="7" s="1"/>
  <c r="G337" i="7" s="1"/>
  <c r="G338" i="7" s="1"/>
  <c r="G339" i="7" s="1"/>
  <c r="G340" i="7" s="1"/>
  <c r="G341" i="7" s="1"/>
  <c r="G342" i="7" s="1"/>
  <c r="G343" i="7" s="1"/>
  <c r="G344" i="7" s="1"/>
  <c r="G345" i="7" s="1"/>
  <c r="G346" i="7" s="1"/>
  <c r="G347" i="7" s="1"/>
  <c r="G348" i="7" s="1"/>
  <c r="G349" i="7" s="1"/>
  <c r="G350" i="7" s="1"/>
  <c r="G351" i="7" s="1"/>
  <c r="G352" i="7" s="1"/>
  <c r="G353" i="7" s="1"/>
  <c r="G354" i="7" s="1"/>
  <c r="G355" i="7" s="1"/>
  <c r="G356" i="7" s="1"/>
  <c r="G357" i="7" s="1"/>
  <c r="G358" i="7" s="1"/>
  <c r="G359" i="7" s="1"/>
  <c r="G360" i="7" s="1"/>
  <c r="G361" i="7" s="1"/>
  <c r="G362" i="7" s="1"/>
  <c r="G363" i="7" s="1"/>
  <c r="G364" i="7" s="1"/>
  <c r="G365" i="7" s="1"/>
  <c r="G366" i="7" s="1"/>
  <c r="G367" i="7" s="1"/>
  <c r="G368" i="7" s="1"/>
  <c r="G369" i="7" s="1"/>
  <c r="G370" i="7" s="1"/>
  <c r="G371" i="7" s="1"/>
  <c r="G372" i="7" s="1"/>
  <c r="G373" i="7" s="1"/>
  <c r="G374" i="7" s="1"/>
  <c r="G375" i="7" s="1"/>
  <c r="G376" i="7" s="1"/>
  <c r="G377" i="7" s="1"/>
  <c r="G378" i="7" s="1"/>
  <c r="G379" i="7" s="1"/>
  <c r="G380" i="7" s="1"/>
  <c r="G381" i="7" s="1"/>
  <c r="G382" i="7" s="1"/>
  <c r="G383" i="7" s="1"/>
  <c r="G384" i="7" s="1"/>
  <c r="G385" i="7" s="1"/>
  <c r="G386" i="7" s="1"/>
  <c r="G387" i="7" s="1"/>
  <c r="G388" i="7" s="1"/>
  <c r="G389" i="7" s="1"/>
  <c r="G390" i="7" s="1"/>
  <c r="G391" i="7" s="1"/>
  <c r="G392" i="7" s="1"/>
  <c r="G393" i="7" s="1"/>
  <c r="G394" i="7" s="1"/>
  <c r="G395" i="7" s="1"/>
  <c r="G396" i="7" s="1"/>
  <c r="G397" i="7" s="1"/>
  <c r="G398" i="7" s="1"/>
  <c r="G399" i="7" s="1"/>
  <c r="G400" i="7" s="1"/>
  <c r="G401" i="7" s="1"/>
  <c r="G402" i="7" s="1"/>
  <c r="G403" i="7" s="1"/>
  <c r="G404" i="7" s="1"/>
  <c r="G405" i="7" s="1"/>
  <c r="G406" i="7" s="1"/>
  <c r="G407" i="7" s="1"/>
  <c r="G408" i="7" s="1"/>
  <c r="G409" i="7" s="1"/>
  <c r="G410" i="7" s="1"/>
  <c r="G411" i="7" s="1"/>
  <c r="G412" i="7" s="1"/>
  <c r="G413" i="7" s="1"/>
  <c r="G414" i="7" s="1"/>
  <c r="G415" i="7" s="1"/>
  <c r="G416" i="7" s="1"/>
  <c r="G417" i="7" s="1"/>
  <c r="G418" i="7" s="1"/>
  <c r="G419" i="7" s="1"/>
  <c r="G420" i="7" s="1"/>
  <c r="G421" i="7" s="1"/>
  <c r="G422" i="7" s="1"/>
  <c r="G423" i="7" s="1"/>
  <c r="G424" i="7" s="1"/>
  <c r="G425" i="7" s="1"/>
  <c r="G426" i="7" s="1"/>
  <c r="G427" i="7" s="1"/>
  <c r="G428" i="7" s="1"/>
  <c r="G429" i="7" s="1"/>
  <c r="G430" i="7" s="1"/>
  <c r="G431" i="7" s="1"/>
  <c r="G432" i="7" s="1"/>
  <c r="G433" i="7" s="1"/>
  <c r="G434" i="7" s="1"/>
  <c r="G435" i="7" s="1"/>
  <c r="G436" i="7" s="1"/>
  <c r="G437" i="7" s="1"/>
  <c r="G438" i="7" s="1"/>
  <c r="G439" i="7" s="1"/>
  <c r="G440" i="7" s="1"/>
  <c r="G441" i="7" s="1"/>
  <c r="G442" i="7" s="1"/>
  <c r="G443" i="7" s="1"/>
  <c r="G444" i="7" s="1"/>
  <c r="G445" i="7" s="1"/>
  <c r="G446" i="7" s="1"/>
  <c r="G447" i="7" s="1"/>
  <c r="G448" i="7" s="1"/>
  <c r="G449" i="7" s="1"/>
  <c r="G450" i="7" s="1"/>
  <c r="G451" i="7" s="1"/>
  <c r="G452" i="7" s="1"/>
  <c r="G453" i="7" s="1"/>
  <c r="G454" i="7" s="1"/>
  <c r="G455" i="7" s="1"/>
  <c r="G456" i="7" s="1"/>
  <c r="G457" i="7" s="1"/>
  <c r="G458" i="7" s="1"/>
  <c r="G459" i="7" s="1"/>
  <c r="G460" i="7" s="1"/>
  <c r="G461" i="7" s="1"/>
  <c r="G462" i="7" s="1"/>
  <c r="G463" i="7" s="1"/>
  <c r="G464" i="7" s="1"/>
  <c r="G465" i="7" s="1"/>
  <c r="G466" i="7" s="1"/>
  <c r="G467" i="7" s="1"/>
  <c r="G468" i="7" s="1"/>
  <c r="G469" i="7" s="1"/>
  <c r="G470" i="7" s="1"/>
  <c r="G471" i="7" s="1"/>
  <c r="G472" i="7" s="1"/>
  <c r="G473" i="7" s="1"/>
  <c r="G474" i="7" s="1"/>
  <c r="G475" i="7" s="1"/>
  <c r="G476" i="7" s="1"/>
  <c r="G477" i="7" s="1"/>
  <c r="G478" i="7" s="1"/>
  <c r="G479" i="7" s="1"/>
  <c r="G480" i="7" s="1"/>
  <c r="G481" i="7" s="1"/>
  <c r="G482" i="7" s="1"/>
  <c r="G483" i="7" s="1"/>
  <c r="G484" i="7" s="1"/>
  <c r="G485" i="7" s="1"/>
  <c r="G486" i="7" s="1"/>
  <c r="G487" i="7" s="1"/>
  <c r="G488" i="7" s="1"/>
  <c r="G489" i="7" s="1"/>
  <c r="G490" i="7" s="1"/>
  <c r="G491" i="7" s="1"/>
  <c r="G492" i="7" s="1"/>
  <c r="G493" i="7" s="1"/>
  <c r="G494" i="7" s="1"/>
  <c r="G495" i="7" s="1"/>
  <c r="G496" i="7" s="1"/>
  <c r="G497" i="7" s="1"/>
  <c r="G498" i="7" s="1"/>
  <c r="G499" i="7" s="1"/>
  <c r="G500" i="7" s="1"/>
  <c r="G501" i="7" s="1"/>
  <c r="G502" i="7" s="1"/>
  <c r="G503" i="7" s="1"/>
  <c r="G504" i="7" s="1"/>
  <c r="G505" i="7" s="1"/>
  <c r="G506" i="7" s="1"/>
  <c r="G507" i="7" s="1"/>
  <c r="G508" i="7" s="1"/>
  <c r="G509" i="7" s="1"/>
  <c r="G510" i="7" s="1"/>
  <c r="G511" i="7" s="1"/>
  <c r="G512" i="7" s="1"/>
  <c r="G513" i="7" s="1"/>
  <c r="G514" i="7" s="1"/>
  <c r="G515" i="7" s="1"/>
  <c r="G516" i="7" s="1"/>
  <c r="G517" i="7" s="1"/>
  <c r="G518" i="7" s="1"/>
  <c r="G519" i="7" s="1"/>
  <c r="G520" i="7" s="1"/>
  <c r="G521" i="7" s="1"/>
  <c r="G522" i="7" s="1"/>
  <c r="G523" i="7" s="1"/>
  <c r="G524" i="7" s="1"/>
  <c r="G525" i="7" s="1"/>
  <c r="G526" i="7" s="1"/>
  <c r="G527" i="7" s="1"/>
  <c r="G528" i="7" s="1"/>
  <c r="G529" i="7" s="1"/>
  <c r="G530" i="7" s="1"/>
  <c r="G531" i="7" s="1"/>
  <c r="G532" i="7" s="1"/>
  <c r="G533" i="7" s="1"/>
  <c r="G534" i="7" s="1"/>
  <c r="G535" i="7" s="1"/>
  <c r="G536" i="7" s="1"/>
  <c r="G537" i="7" s="1"/>
  <c r="G538" i="7" s="1"/>
  <c r="G539" i="7" s="1"/>
  <c r="G540" i="7" s="1"/>
  <c r="G541" i="7" s="1"/>
  <c r="G542" i="7" s="1"/>
  <c r="G543" i="7" s="1"/>
  <c r="G544" i="7" s="1"/>
  <c r="G545" i="7" s="1"/>
  <c r="G546" i="7" s="1"/>
  <c r="G547" i="7" s="1"/>
  <c r="G548" i="7" s="1"/>
  <c r="G549" i="7" s="1"/>
  <c r="G550" i="7" s="1"/>
  <c r="G551" i="7" s="1"/>
  <c r="G552" i="7" s="1"/>
  <c r="G553" i="7" s="1"/>
  <c r="G554" i="7" s="1"/>
  <c r="G555" i="7" s="1"/>
  <c r="G556" i="7" s="1"/>
  <c r="G557" i="7" s="1"/>
  <c r="G558" i="7" s="1"/>
  <c r="G559" i="7" s="1"/>
  <c r="G560" i="7" s="1"/>
  <c r="G561" i="7" s="1"/>
  <c r="G562" i="7" s="1"/>
  <c r="G563" i="7" s="1"/>
  <c r="G564" i="7" s="1"/>
  <c r="G565" i="7" s="1"/>
  <c r="G566" i="7" s="1"/>
  <c r="G567" i="7" s="1"/>
  <c r="G568" i="7" s="1"/>
  <c r="G569" i="7" s="1"/>
  <c r="G570" i="7" s="1"/>
  <c r="G571" i="7" s="1"/>
  <c r="G572" i="7" s="1"/>
  <c r="G573" i="7" s="1"/>
  <c r="G574" i="7" s="1"/>
  <c r="G575" i="7" s="1"/>
  <c r="G576" i="7" s="1"/>
  <c r="G577" i="7" s="1"/>
  <c r="G578" i="7" s="1"/>
  <c r="G579" i="7" s="1"/>
  <c r="G580" i="7" s="1"/>
  <c r="G581" i="7" s="1"/>
  <c r="G582" i="7" s="1"/>
  <c r="G583" i="7" s="1"/>
  <c r="G584" i="7" s="1"/>
  <c r="G585" i="7" s="1"/>
  <c r="G586" i="7" s="1"/>
  <c r="G587" i="7" s="1"/>
  <c r="G588" i="7" s="1"/>
  <c r="G589" i="7" s="1"/>
  <c r="G590" i="7" s="1"/>
  <c r="G591" i="7" s="1"/>
  <c r="G592" i="7" s="1"/>
  <c r="G593" i="7" s="1"/>
  <c r="G594" i="7" s="1"/>
  <c r="G595" i="7" s="1"/>
  <c r="G596" i="7" s="1"/>
  <c r="G597" i="7" s="1"/>
  <c r="G598" i="7" s="1"/>
  <c r="G599" i="7" s="1"/>
  <c r="G600" i="7" s="1"/>
  <c r="G601" i="7" s="1"/>
  <c r="G602" i="7" s="1"/>
  <c r="G603" i="7" s="1"/>
  <c r="G604" i="7" s="1"/>
  <c r="G605" i="7" s="1"/>
  <c r="G606" i="7" s="1"/>
  <c r="G607" i="7" s="1"/>
  <c r="G608" i="7" s="1"/>
  <c r="G609" i="7" s="1"/>
  <c r="G610" i="7" s="1"/>
  <c r="G611" i="7" s="1"/>
  <c r="G612" i="7" s="1"/>
  <c r="G613" i="7" s="1"/>
  <c r="G614" i="7" s="1"/>
  <c r="G615" i="7" s="1"/>
  <c r="G616" i="7" s="1"/>
  <c r="G617" i="7" s="1"/>
  <c r="G618" i="7" s="1"/>
  <c r="G619" i="7" s="1"/>
  <c r="G620" i="7" s="1"/>
  <c r="G621" i="7" s="1"/>
  <c r="G622" i="7" s="1"/>
  <c r="G623" i="7" s="1"/>
  <c r="G624" i="7" s="1"/>
  <c r="G625" i="7" s="1"/>
  <c r="G626" i="7" s="1"/>
  <c r="G627" i="7" s="1"/>
  <c r="G628" i="7" s="1"/>
  <c r="G629" i="7" s="1"/>
  <c r="G630" i="7" s="1"/>
  <c r="G631" i="7" s="1"/>
  <c r="G632" i="7" s="1"/>
  <c r="G633" i="7" s="1"/>
  <c r="G634" i="7" s="1"/>
  <c r="G635" i="7" s="1"/>
  <c r="G636" i="7" s="1"/>
  <c r="G637" i="7" s="1"/>
  <c r="G638" i="7" s="1"/>
  <c r="G639" i="7" s="1"/>
  <c r="G640" i="7" s="1"/>
  <c r="G641" i="7" s="1"/>
  <c r="G642" i="7" s="1"/>
  <c r="G643" i="7" s="1"/>
  <c r="G644" i="7" s="1"/>
  <c r="G645" i="7" s="1"/>
  <c r="G646" i="7" s="1"/>
  <c r="G647" i="7" s="1"/>
  <c r="G648" i="7" s="1"/>
  <c r="G649" i="7" s="1"/>
  <c r="G650" i="7" s="1"/>
  <c r="G651" i="7" s="1"/>
  <c r="G652" i="7" s="1"/>
  <c r="G653" i="7" s="1"/>
  <c r="G654" i="7" s="1"/>
  <c r="G655" i="7" s="1"/>
  <c r="G656" i="7" s="1"/>
  <c r="G657" i="7" s="1"/>
  <c r="G658" i="7" s="1"/>
  <c r="G659" i="7" s="1"/>
  <c r="G660" i="7" s="1"/>
  <c r="G661" i="7" s="1"/>
  <c r="G662" i="7" s="1"/>
  <c r="G663" i="7" s="1"/>
  <c r="G664" i="7" s="1"/>
  <c r="G665" i="7" s="1"/>
  <c r="G666" i="7" s="1"/>
  <c r="G667" i="7" s="1"/>
  <c r="G668" i="7" s="1"/>
  <c r="G669" i="7" s="1"/>
  <c r="G670" i="7" s="1"/>
  <c r="G671" i="7" s="1"/>
  <c r="G672" i="7" s="1"/>
  <c r="G673" i="7" s="1"/>
  <c r="G674" i="7" s="1"/>
  <c r="G675" i="7" s="1"/>
  <c r="G676" i="7" s="1"/>
  <c r="G677" i="7" s="1"/>
  <c r="G678" i="7" s="1"/>
  <c r="G679" i="7" s="1"/>
  <c r="G680" i="7" s="1"/>
  <c r="G681" i="7" s="1"/>
  <c r="G682" i="7" s="1"/>
  <c r="G683" i="7" s="1"/>
  <c r="G684" i="7" s="1"/>
  <c r="G685" i="7" s="1"/>
  <c r="G686" i="7" s="1"/>
  <c r="G687" i="7" s="1"/>
  <c r="G688" i="7" s="1"/>
  <c r="G689" i="7" s="1"/>
  <c r="G690" i="7" s="1"/>
  <c r="G691" i="7" s="1"/>
  <c r="G692" i="7" s="1"/>
  <c r="G693" i="7" s="1"/>
  <c r="G694" i="7" s="1"/>
  <c r="G695" i="7" s="1"/>
  <c r="G696" i="7" s="1"/>
  <c r="G697" i="7" s="1"/>
  <c r="G698" i="7" s="1"/>
  <c r="G699" i="7" s="1"/>
  <c r="G700" i="7" s="1"/>
  <c r="G701" i="7" s="1"/>
  <c r="G702" i="7" s="1"/>
  <c r="G703" i="7" s="1"/>
  <c r="G704" i="7" s="1"/>
  <c r="G705" i="7" s="1"/>
  <c r="G706" i="7" s="1"/>
  <c r="G707" i="7" s="1"/>
  <c r="G708" i="7" s="1"/>
  <c r="G709" i="7" s="1"/>
  <c r="G710" i="7" s="1"/>
  <c r="G711" i="7" s="1"/>
  <c r="G712" i="7" s="1"/>
  <c r="G713" i="7" s="1"/>
  <c r="G714" i="7" s="1"/>
  <c r="G715" i="7" s="1"/>
  <c r="G716" i="7" s="1"/>
  <c r="G717" i="7" s="1"/>
  <c r="G718" i="7" s="1"/>
  <c r="G719" i="7" s="1"/>
  <c r="G720" i="7" s="1"/>
  <c r="G721" i="7" s="1"/>
  <c r="G722" i="7" s="1"/>
  <c r="G723" i="7" s="1"/>
  <c r="G724" i="7" s="1"/>
  <c r="G725" i="7" s="1"/>
  <c r="G726" i="7" s="1"/>
  <c r="G727" i="7" s="1"/>
  <c r="G728" i="7" s="1"/>
  <c r="G729" i="7" s="1"/>
  <c r="G730" i="7" s="1"/>
  <c r="G731" i="7" s="1"/>
  <c r="G732" i="7" s="1"/>
  <c r="G733" i="7" s="1"/>
  <c r="G734" i="7" s="1"/>
  <c r="G735" i="7" s="1"/>
  <c r="G736" i="7" s="1"/>
  <c r="G737" i="7" s="1"/>
  <c r="G738" i="7" s="1"/>
  <c r="G739" i="7" s="1"/>
  <c r="G740" i="7" s="1"/>
  <c r="G741" i="7" s="1"/>
  <c r="G742" i="7" s="1"/>
  <c r="G743" i="7" s="1"/>
  <c r="G744" i="7" s="1"/>
  <c r="G745" i="7" s="1"/>
  <c r="G746" i="7" s="1"/>
  <c r="G747" i="7" s="1"/>
  <c r="G748" i="7" s="1"/>
  <c r="G749" i="7" s="1"/>
  <c r="G750" i="7" s="1"/>
  <c r="G751" i="7" s="1"/>
  <c r="G752" i="7" s="1"/>
  <c r="G753" i="7" s="1"/>
  <c r="G754" i="7" s="1"/>
  <c r="G755" i="7" s="1"/>
  <c r="G756" i="7" s="1"/>
  <c r="G757" i="7" s="1"/>
  <c r="G758" i="7" s="1"/>
  <c r="G759" i="7" s="1"/>
  <c r="G760" i="7" s="1"/>
  <c r="G761" i="7" s="1"/>
  <c r="G762" i="7" s="1"/>
  <c r="G763" i="7" s="1"/>
  <c r="G764" i="7" s="1"/>
  <c r="G765" i="7" s="1"/>
  <c r="G766" i="7" s="1"/>
  <c r="G767" i="7" s="1"/>
  <c r="G768" i="7" s="1"/>
  <c r="G769" i="7" s="1"/>
  <c r="G770" i="7" s="1"/>
  <c r="G771" i="7" s="1"/>
  <c r="G772" i="7" s="1"/>
  <c r="G773" i="7" s="1"/>
  <c r="G774" i="7" s="1"/>
  <c r="G775" i="7" s="1"/>
  <c r="G776" i="7" s="1"/>
  <c r="G777" i="7" s="1"/>
  <c r="G778" i="7" s="1"/>
  <c r="G779" i="7" s="1"/>
  <c r="G780" i="7" s="1"/>
  <c r="G781" i="7" s="1"/>
  <c r="G782" i="7" s="1"/>
  <c r="G783" i="7" s="1"/>
  <c r="G784" i="7" s="1"/>
  <c r="G785" i="7" s="1"/>
  <c r="G786" i="7" s="1"/>
  <c r="G787" i="7" s="1"/>
  <c r="G788" i="7" s="1"/>
  <c r="G789" i="7" s="1"/>
  <c r="G790" i="7" s="1"/>
  <c r="G791" i="7" s="1"/>
  <c r="G792" i="7" s="1"/>
  <c r="G793" i="7" s="1"/>
  <c r="G794" i="7" s="1"/>
  <c r="G795" i="7" s="1"/>
  <c r="G796" i="7" s="1"/>
  <c r="G797" i="7" s="1"/>
  <c r="G798" i="7" s="1"/>
  <c r="G799" i="7" s="1"/>
  <c r="G800" i="7" s="1"/>
  <c r="G801" i="7" s="1"/>
  <c r="G802" i="7" s="1"/>
  <c r="G803" i="7" s="1"/>
  <c r="G804" i="7" s="1"/>
  <c r="G805" i="7" s="1"/>
  <c r="G806" i="7" s="1"/>
  <c r="G807" i="7" s="1"/>
  <c r="G808" i="7" s="1"/>
  <c r="G809" i="7" s="1"/>
  <c r="G810" i="7" s="1"/>
  <c r="G811" i="7" s="1"/>
  <c r="G812" i="7" s="1"/>
  <c r="G813" i="7" s="1"/>
  <c r="G814" i="7" s="1"/>
  <c r="G815" i="7" s="1"/>
  <c r="G816" i="7" s="1"/>
  <c r="G817" i="7" s="1"/>
  <c r="G818" i="7" s="1"/>
  <c r="G819" i="7" s="1"/>
  <c r="G820" i="7" s="1"/>
  <c r="G821" i="7" s="1"/>
  <c r="G822" i="7" s="1"/>
  <c r="G823" i="7" s="1"/>
  <c r="G824" i="7" s="1"/>
  <c r="G825" i="7" s="1"/>
  <c r="G826" i="7" s="1"/>
  <c r="G827" i="7" s="1"/>
  <c r="G828" i="7" s="1"/>
  <c r="G829" i="7" s="1"/>
  <c r="G830" i="7" s="1"/>
  <c r="G831" i="7" s="1"/>
  <c r="G832" i="7" s="1"/>
  <c r="G833" i="7" s="1"/>
  <c r="G834" i="7" s="1"/>
  <c r="G835" i="7" s="1"/>
  <c r="G836" i="7" s="1"/>
  <c r="G837" i="7" s="1"/>
  <c r="G838" i="7" s="1"/>
  <c r="G839" i="7" s="1"/>
  <c r="G840" i="7" s="1"/>
  <c r="G841" i="7" s="1"/>
  <c r="G842" i="7" s="1"/>
  <c r="G843" i="7" s="1"/>
  <c r="G844" i="7" s="1"/>
  <c r="G845" i="7" s="1"/>
  <c r="G846" i="7" s="1"/>
  <c r="G847" i="7" s="1"/>
  <c r="G848" i="7" s="1"/>
  <c r="G849" i="7" s="1"/>
  <c r="G850" i="7" s="1"/>
  <c r="G851" i="7" s="1"/>
  <c r="G852" i="7" s="1"/>
  <c r="G853" i="7" s="1"/>
  <c r="G854" i="7" s="1"/>
  <c r="G855" i="7" s="1"/>
  <c r="G856" i="7" s="1"/>
  <c r="G857" i="7" s="1"/>
  <c r="G858" i="7" s="1"/>
  <c r="G859" i="7" s="1"/>
  <c r="G860" i="7" s="1"/>
  <c r="G861" i="7" s="1"/>
  <c r="G862" i="7" s="1"/>
  <c r="G863" i="7" s="1"/>
  <c r="G864" i="7" s="1"/>
  <c r="G865" i="7" s="1"/>
  <c r="G866" i="7" s="1"/>
  <c r="G867" i="7" s="1"/>
  <c r="G868" i="7" s="1"/>
  <c r="G869" i="7" s="1"/>
  <c r="G870" i="7" s="1"/>
  <c r="G871" i="7" s="1"/>
  <c r="G872" i="7" s="1"/>
  <c r="G873" i="7" s="1"/>
  <c r="G874" i="7" s="1"/>
  <c r="G875" i="7" s="1"/>
  <c r="G876" i="7" s="1"/>
  <c r="G877" i="7" s="1"/>
  <c r="G878" i="7" s="1"/>
  <c r="G879" i="7" s="1"/>
  <c r="G880" i="7" s="1"/>
  <c r="G881" i="7" s="1"/>
  <c r="G882" i="7" s="1"/>
  <c r="G883" i="7" s="1"/>
  <c r="G884" i="7" s="1"/>
  <c r="G885" i="7" s="1"/>
  <c r="G886" i="7" s="1"/>
  <c r="G887" i="7" s="1"/>
  <c r="G888" i="7" s="1"/>
  <c r="G889" i="7" s="1"/>
  <c r="G890" i="7" s="1"/>
  <c r="G891" i="7" s="1"/>
  <c r="G892" i="7" s="1"/>
  <c r="G893" i="7" s="1"/>
  <c r="G894" i="7" s="1"/>
  <c r="G895" i="7" s="1"/>
  <c r="G896" i="7" s="1"/>
  <c r="G897" i="7" s="1"/>
  <c r="G898" i="7" s="1"/>
  <c r="G899" i="7" s="1"/>
  <c r="G900" i="7" s="1"/>
  <c r="G901" i="7" s="1"/>
  <c r="G902" i="7" s="1"/>
  <c r="G903" i="7" s="1"/>
  <c r="G904" i="7" s="1"/>
  <c r="G905" i="7" s="1"/>
  <c r="G906" i="7" s="1"/>
  <c r="G907" i="7" s="1"/>
  <c r="G908" i="7" s="1"/>
  <c r="G909" i="7" s="1"/>
  <c r="G910" i="7" s="1"/>
  <c r="G911" i="7" s="1"/>
  <c r="G912" i="7" s="1"/>
  <c r="G913" i="7" s="1"/>
  <c r="G914" i="7" s="1"/>
  <c r="G915" i="7" s="1"/>
  <c r="G916" i="7" s="1"/>
  <c r="G917" i="7" s="1"/>
  <c r="G918" i="7" s="1"/>
  <c r="G919" i="7" s="1"/>
  <c r="G920" i="7" s="1"/>
  <c r="G921" i="7" s="1"/>
  <c r="G922" i="7" s="1"/>
  <c r="G923" i="7" s="1"/>
  <c r="G924" i="7" s="1"/>
  <c r="G925" i="7" s="1"/>
  <c r="G926" i="7" s="1"/>
  <c r="G927" i="7" s="1"/>
  <c r="G928" i="7" s="1"/>
  <c r="G929" i="7" s="1"/>
  <c r="G930" i="7" s="1"/>
  <c r="G931" i="7" s="1"/>
  <c r="G932" i="7" s="1"/>
  <c r="G933" i="7" s="1"/>
  <c r="G934" i="7" s="1"/>
  <c r="G935" i="7" s="1"/>
  <c r="G936" i="7" s="1"/>
  <c r="G937" i="7" s="1"/>
  <c r="G938" i="7" s="1"/>
  <c r="G939" i="7" s="1"/>
  <c r="G940" i="7" s="1"/>
  <c r="G941" i="7" s="1"/>
  <c r="G942" i="7" s="1"/>
  <c r="G943" i="7" s="1"/>
  <c r="G944" i="7" s="1"/>
  <c r="G945" i="7" s="1"/>
  <c r="G946" i="7" s="1"/>
  <c r="G947" i="7" s="1"/>
  <c r="G948" i="7" s="1"/>
  <c r="G949" i="7" s="1"/>
  <c r="G950" i="7" s="1"/>
  <c r="G951" i="7" s="1"/>
  <c r="G952" i="7" s="1"/>
  <c r="G953" i="7" s="1"/>
  <c r="G954" i="7" s="1"/>
  <c r="G955" i="7" s="1"/>
  <c r="G956" i="7" s="1"/>
  <c r="G957" i="7" s="1"/>
  <c r="G958" i="7" s="1"/>
  <c r="G959" i="7" s="1"/>
  <c r="G960" i="7" s="1"/>
  <c r="G961" i="7" s="1"/>
  <c r="G962" i="7" s="1"/>
  <c r="G963" i="7" s="1"/>
  <c r="G964" i="7" s="1"/>
  <c r="G965" i="7" s="1"/>
  <c r="G966" i="7" s="1"/>
  <c r="G967" i="7" s="1"/>
  <c r="G968" i="7" s="1"/>
  <c r="G969" i="7" s="1"/>
  <c r="G970" i="7" s="1"/>
  <c r="G971" i="7" s="1"/>
  <c r="G972" i="7" s="1"/>
  <c r="G973" i="7" s="1"/>
  <c r="G974" i="7" s="1"/>
  <c r="G975" i="7" s="1"/>
  <c r="G976" i="7" s="1"/>
  <c r="G977" i="7" s="1"/>
  <c r="G978" i="7" s="1"/>
  <c r="G979" i="7" s="1"/>
  <c r="G980" i="7" s="1"/>
  <c r="G981" i="7" s="1"/>
  <c r="G982" i="7" s="1"/>
  <c r="G983" i="7" s="1"/>
  <c r="G984" i="7" s="1"/>
  <c r="G985" i="7" s="1"/>
  <c r="G986" i="7" s="1"/>
  <c r="G987" i="7" s="1"/>
  <c r="G988" i="7" s="1"/>
  <c r="G989" i="7" s="1"/>
  <c r="G990" i="7" s="1"/>
  <c r="G991" i="7" s="1"/>
  <c r="G992" i="7" s="1"/>
  <c r="G993" i="7" s="1"/>
  <c r="G994" i="7" s="1"/>
  <c r="G995" i="7" s="1"/>
  <c r="G996" i="7" s="1"/>
  <c r="G997" i="7" s="1"/>
  <c r="G998" i="7" s="1"/>
  <c r="G999" i="7" s="1"/>
  <c r="G1000" i="7" s="1"/>
  <c r="G1001" i="7" s="1"/>
  <c r="G1002" i="7" s="1"/>
  <c r="G1003" i="7" s="1"/>
  <c r="G1004" i="7" s="1"/>
  <c r="G1005" i="7" s="1"/>
  <c r="G1006" i="7" s="1"/>
  <c r="G1007" i="7" s="1"/>
  <c r="G1008" i="7" s="1"/>
  <c r="G1009" i="7" s="1"/>
  <c r="G1010" i="7" s="1"/>
  <c r="G1011" i="7" s="1"/>
  <c r="G1012" i="7" s="1"/>
  <c r="G1013" i="7" s="1"/>
  <c r="G1014" i="7" s="1"/>
  <c r="G1015" i="7" s="1"/>
  <c r="G1016" i="7" s="1"/>
  <c r="G1017" i="7" s="1"/>
  <c r="G1018" i="7" s="1"/>
  <c r="D23" i="5"/>
  <c r="D27" i="5"/>
  <c r="D5" i="5"/>
  <c r="D24" i="5"/>
  <c r="D22" i="5"/>
  <c r="D10" i="5"/>
  <c r="D25" i="5"/>
  <c r="D3" i="5"/>
  <c r="D7" i="5"/>
  <c r="D11" i="5"/>
  <c r="D4" i="5"/>
  <c r="D8" i="5"/>
  <c r="D6" i="5"/>
  <c r="I81" i="1"/>
  <c r="C14" i="5"/>
  <c r="C12" i="5" s="1"/>
  <c r="D10" i="1"/>
  <c r="D4" i="1" s="1"/>
  <c r="D26" i="5" l="1"/>
  <c r="D2" i="5"/>
  <c r="D9" i="5"/>
  <c r="D30" i="5"/>
  <c r="D29" i="5"/>
  <c r="D28" i="5"/>
  <c r="D31" i="5"/>
  <c r="C48" i="5" l="1"/>
  <c r="C62" i="5"/>
  <c r="C63" i="5"/>
  <c r="C65" i="5" s="1"/>
  <c r="C47" i="5"/>
  <c r="C46" i="5"/>
  <c r="C69" i="5" l="1"/>
  <c r="C81" i="5"/>
  <c r="B8" i="13" l="1"/>
</calcChain>
</file>

<file path=xl/sharedStrings.xml><?xml version="1.0" encoding="utf-8"?>
<sst xmlns="http://schemas.openxmlformats.org/spreadsheetml/2006/main" count="941" uniqueCount="594">
  <si>
    <t>• Coniferous</t>
  </si>
  <si>
    <t>Veneer Sheets</t>
  </si>
  <si>
    <t>Plywood</t>
  </si>
  <si>
    <t>Fibreboard</t>
  </si>
  <si>
    <t>Cubic Meter x 1,000</t>
  </si>
  <si>
    <t>Wood Fuel</t>
  </si>
  <si>
    <t>• Non-Coniferous</t>
  </si>
  <si>
    <t>Industrial Roundwood (wood in the rough)</t>
  </si>
  <si>
    <t>Sawlogs and Veneer Logs</t>
  </si>
  <si>
    <t>Pulpwood, Round and Split</t>
  </si>
  <si>
    <t>Other Industrial Roundwood</t>
  </si>
  <si>
    <t>ROUNDWOOD</t>
  </si>
  <si>
    <t>1.C</t>
  </si>
  <si>
    <t>1.NC</t>
  </si>
  <si>
    <t>1.1.C</t>
  </si>
  <si>
    <t>1.1.NC</t>
  </si>
  <si>
    <t>1.2.C</t>
  </si>
  <si>
    <t>1.2.1</t>
  </si>
  <si>
    <t>1.2.1C</t>
  </si>
  <si>
    <t>1.2.1NC</t>
  </si>
  <si>
    <t>1.2.2</t>
  </si>
  <si>
    <t>1.2.2.C</t>
  </si>
  <si>
    <t>1.2.2.NC</t>
  </si>
  <si>
    <t>1.2.3</t>
  </si>
  <si>
    <t>1.2.3.C</t>
  </si>
  <si>
    <t>1.2.3.NC</t>
  </si>
  <si>
    <t>Raw Production</t>
  </si>
  <si>
    <t>Finished Products</t>
  </si>
  <si>
    <t>Wood Chips and Particles</t>
  </si>
  <si>
    <t>Wood Residues Including Wood for Agglomerates</t>
  </si>
  <si>
    <t>Other Agglomerates</t>
  </si>
  <si>
    <t>n.a.</t>
  </si>
  <si>
    <t>5.C</t>
  </si>
  <si>
    <t>5.NC</t>
  </si>
  <si>
    <t>5.NC.T</t>
  </si>
  <si>
    <t>• Tropical</t>
  </si>
  <si>
    <t>6.1.C</t>
  </si>
  <si>
    <t>6.1.NC</t>
  </si>
  <si>
    <t>6.1.NC.T</t>
  </si>
  <si>
    <t>6.2.C</t>
  </si>
  <si>
    <t>6.2.NC</t>
  </si>
  <si>
    <t>6.2.NC.T</t>
  </si>
  <si>
    <t>Joint Forest Sector Questionaire  Code</t>
  </si>
  <si>
    <t>Particle Board, OSB and Similar Board</t>
  </si>
  <si>
    <t>• Oriented Strand Board</t>
  </si>
  <si>
    <t>6.3.1</t>
  </si>
  <si>
    <t>6.4.1</t>
  </si>
  <si>
    <t>• Hardboard</t>
  </si>
  <si>
    <t>6.4.2</t>
  </si>
  <si>
    <t>• Medium/High Density Fibreboard</t>
  </si>
  <si>
    <t>• Other Fibreboard</t>
  </si>
  <si>
    <t>6.4.3</t>
  </si>
  <si>
    <t>Semi-Chemical Wood Pulp</t>
  </si>
  <si>
    <t>Mechanical Wood Pulp</t>
  </si>
  <si>
    <t>Chemical Wood Pulp</t>
  </si>
  <si>
    <t>• Chemical Wood Pulp. Sulphate, unbleached</t>
  </si>
  <si>
    <t>7.3.1</t>
  </si>
  <si>
    <t>• Chemical Wood Pulp. Sulphate, bleached</t>
  </si>
  <si>
    <t>7.3.2</t>
  </si>
  <si>
    <t>7.3.3</t>
  </si>
  <si>
    <t>• Chemical wood pulp, sulphite, unbleached</t>
  </si>
  <si>
    <t>• Chemical wood pulp, sulphite, bleached</t>
  </si>
  <si>
    <t>7.3.4</t>
  </si>
  <si>
    <t>Disolving Wood Pulp</t>
  </si>
  <si>
    <t>Pulp from Fibres Other Than Wood</t>
  </si>
  <si>
    <t>Recovered Fibre Pulp</t>
  </si>
  <si>
    <t>Graphic Papers</t>
  </si>
  <si>
    <t>10.1.1</t>
  </si>
  <si>
    <t>• Newsprint</t>
  </si>
  <si>
    <t>10.1.2</t>
  </si>
  <si>
    <t>* Uncoated, Mechanical</t>
  </si>
  <si>
    <t>* Uncoated, Wood Free</t>
  </si>
  <si>
    <t>10.1.3</t>
  </si>
  <si>
    <t>* Coated</t>
  </si>
  <si>
    <t>10.1.4</t>
  </si>
  <si>
    <t>Household and Sanitary Papers</t>
  </si>
  <si>
    <t>Wrapping and Packaging Paper and Paperboard</t>
  </si>
  <si>
    <t>• Case Materials</t>
  </si>
  <si>
    <t>10.3.1</t>
  </si>
  <si>
    <t>10.3.2</t>
  </si>
  <si>
    <t>• Wrapping Papers</t>
  </si>
  <si>
    <t>10.3.3</t>
  </si>
  <si>
    <t>Other Paper and Paperboard NES (not elsewhere specified)</t>
  </si>
  <si>
    <t>• Printing and Writing Papers (sum of 10.1.2, 10.1.3 and 10.1.4)</t>
  </si>
  <si>
    <t>USFAO  Item Code</t>
  </si>
  <si>
    <t>WOOD CHARCOAL (tonnes)</t>
  </si>
  <si>
    <t>WOOD CHIPS, PARTICLES AND RESIDUES (m3)</t>
  </si>
  <si>
    <t>Wood Pellets (tonnes)</t>
  </si>
  <si>
    <t>SAWNWOOD (m3)</t>
  </si>
  <si>
    <t>WOOD PELLETS AND OTHER AGGLOMERATES (tonnes)</t>
  </si>
  <si>
    <t>WOOD-BASED PANELS (m3)</t>
  </si>
  <si>
    <t>WOOD PULP (tonnes)</t>
  </si>
  <si>
    <t>OTHER PULP (tonnes)</t>
  </si>
  <si>
    <t>RECOVERED PAPER (tonnes)</t>
  </si>
  <si>
    <t>• Cartonboard</t>
  </si>
  <si>
    <t>PAPER AND PAPERBOARD (tonnes)</t>
  </si>
  <si>
    <t>UN FAO Forestry Production and Trade Data</t>
  </si>
  <si>
    <t>Hardwoods</t>
  </si>
  <si>
    <t>Moisture Content, %</t>
  </si>
  <si>
    <t>Weight of one cubic meter, in kilograms</t>
  </si>
  <si>
    <t>Weight of one cubic foot, in pounds</t>
  </si>
  <si>
    <t>Genus</t>
  </si>
  <si>
    <t>Species</t>
  </si>
  <si>
    <t>Common</t>
  </si>
  <si>
    <t>Basic SG</t>
  </si>
  <si>
    <t>SG @ 12%</t>
  </si>
  <si>
    <t>Heartwood</t>
  </si>
  <si>
    <t>Sapwood</t>
  </si>
  <si>
    <t>Average</t>
  </si>
  <si>
    <t>Range Low</t>
  </si>
  <si>
    <t>Range High</t>
  </si>
  <si>
    <t>12% MC</t>
  </si>
  <si>
    <t>Average Green</t>
  </si>
  <si>
    <t>Low Green</t>
  </si>
  <si>
    <t>High Green</t>
  </si>
  <si>
    <t>Acer</t>
  </si>
  <si>
    <t>saccharinum</t>
  </si>
  <si>
    <t>Maple, Silver</t>
  </si>
  <si>
    <t>saccharum</t>
  </si>
  <si>
    <t>Maple, Sugar</t>
  </si>
  <si>
    <t>Betula</t>
  </si>
  <si>
    <t>papyrifera</t>
  </si>
  <si>
    <t>Birch, Paper</t>
  </si>
  <si>
    <t>lenta</t>
  </si>
  <si>
    <t>Birch, Sweet</t>
  </si>
  <si>
    <t>alleghaniensis</t>
  </si>
  <si>
    <t>Birch, Yellow</t>
  </si>
  <si>
    <t>Carya</t>
  </si>
  <si>
    <t>cordiformis</t>
  </si>
  <si>
    <t>Hickory, Bitternut</t>
  </si>
  <si>
    <t>tomentosa</t>
  </si>
  <si>
    <t>Hickory, Mockernut</t>
  </si>
  <si>
    <t>glabra</t>
  </si>
  <si>
    <t>Hickory, Pignut</t>
  </si>
  <si>
    <t>ovalis</t>
  </si>
  <si>
    <t>Hickory, Red</t>
  </si>
  <si>
    <t>pallida</t>
  </si>
  <si>
    <t>Hickory, Sand</t>
  </si>
  <si>
    <t>aquatica</t>
  </si>
  <si>
    <t>Hickory, Water</t>
  </si>
  <si>
    <t>Celtis</t>
  </si>
  <si>
    <t>occidentalis</t>
  </si>
  <si>
    <t>Hackberry</t>
  </si>
  <si>
    <t>Fagus</t>
  </si>
  <si>
    <t>grandifolia</t>
  </si>
  <si>
    <t>Beech, American</t>
  </si>
  <si>
    <t>Fraxinus</t>
  </si>
  <si>
    <t>americana</t>
  </si>
  <si>
    <t>Ash, White</t>
  </si>
  <si>
    <t>Juglans</t>
  </si>
  <si>
    <t>nigra</t>
  </si>
  <si>
    <t>Walnut, Black</t>
  </si>
  <si>
    <t>Liquidambar</t>
  </si>
  <si>
    <t>styraciflua</t>
  </si>
  <si>
    <t>Sweetgum</t>
  </si>
  <si>
    <t>Liriodendron</t>
  </si>
  <si>
    <t>tulipifera</t>
  </si>
  <si>
    <t>Yellow-poplar</t>
  </si>
  <si>
    <t>Magnolia</t>
  </si>
  <si>
    <t>grandiflora</t>
  </si>
  <si>
    <t>Magnolia, Southern</t>
  </si>
  <si>
    <t>Malus</t>
  </si>
  <si>
    <t>sylvestris</t>
  </si>
  <si>
    <t>Apple</t>
  </si>
  <si>
    <t>Nyssa</t>
  </si>
  <si>
    <t>sylvatica</t>
  </si>
  <si>
    <t>Tupelo, Black</t>
  </si>
  <si>
    <t>biflora</t>
  </si>
  <si>
    <t>Tupelo, Swamp</t>
  </si>
  <si>
    <t>Tupelo, Water</t>
  </si>
  <si>
    <t>Platanus</t>
  </si>
  <si>
    <t>Sycamore, American</t>
  </si>
  <si>
    <t>Populus</t>
  </si>
  <si>
    <t>tremuloides</t>
  </si>
  <si>
    <t>Aspen, Quaking</t>
  </si>
  <si>
    <t>deltoides</t>
  </si>
  <si>
    <t>Cottonwood, Eastern</t>
  </si>
  <si>
    <t>Quercus</t>
  </si>
  <si>
    <t>kelloggii</t>
  </si>
  <si>
    <t>Oak, California Black</t>
  </si>
  <si>
    <t>rubra</t>
  </si>
  <si>
    <t>Oak, Northern Red</t>
  </si>
  <si>
    <t>falcata</t>
  </si>
  <si>
    <t>Oak, Southern Red</t>
  </si>
  <si>
    <t>Oak, Water</t>
  </si>
  <si>
    <t>alba</t>
  </si>
  <si>
    <t>Oak, White</t>
  </si>
  <si>
    <t>phellos</t>
  </si>
  <si>
    <t>Oak, Willow</t>
  </si>
  <si>
    <t>Tilia</t>
  </si>
  <si>
    <t>Basswood, American</t>
  </si>
  <si>
    <t>Ulmus</t>
  </si>
  <si>
    <t>Elm, American</t>
  </si>
  <si>
    <t>crassifolia</t>
  </si>
  <si>
    <t>Elm, Cedar</t>
  </si>
  <si>
    <t>thomasii</t>
  </si>
  <si>
    <t>Elm, Rock</t>
  </si>
  <si>
    <t>Softwoods</t>
  </si>
  <si>
    <t>Abies</t>
  </si>
  <si>
    <t>balsamii</t>
  </si>
  <si>
    <t>Fir, Balsam</t>
  </si>
  <si>
    <t>grandis</t>
  </si>
  <si>
    <t>Fir, Grand</t>
  </si>
  <si>
    <t>procera</t>
  </si>
  <si>
    <t>Fir, Noble</t>
  </si>
  <si>
    <t>amabilis</t>
  </si>
  <si>
    <t>Fir, Pacific Silver</t>
  </si>
  <si>
    <t>concolor</t>
  </si>
  <si>
    <t>Fir, White</t>
  </si>
  <si>
    <t>Calocedrus</t>
  </si>
  <si>
    <t>decurrens</t>
  </si>
  <si>
    <t>Cedar, Incense</t>
  </si>
  <si>
    <t>Chamaecyparis</t>
  </si>
  <si>
    <t>lawsoniana</t>
  </si>
  <si>
    <t>Cedar, Port Orford</t>
  </si>
  <si>
    <t>Cupressus</t>
  </si>
  <si>
    <t>nootkatensis</t>
  </si>
  <si>
    <t>Cedar, Yellow</t>
  </si>
  <si>
    <t>Juniperus</t>
  </si>
  <si>
    <t>virginiana</t>
  </si>
  <si>
    <t>Cedar, Eastern red</t>
  </si>
  <si>
    <t>Larix</t>
  </si>
  <si>
    <t>Larch, Western</t>
  </si>
  <si>
    <t>Picea</t>
  </si>
  <si>
    <t>mariana</t>
  </si>
  <si>
    <t>Spruce, Black</t>
  </si>
  <si>
    <t>engelmannii</t>
  </si>
  <si>
    <t>Spruce, Engelmann</t>
  </si>
  <si>
    <t>sitchensis</t>
  </si>
  <si>
    <t>Spruce, Sitka</t>
  </si>
  <si>
    <t>Pinus</t>
  </si>
  <si>
    <t>strobus</t>
  </si>
  <si>
    <t>Pine, Eastern White</t>
  </si>
  <si>
    <t>taeda</t>
  </si>
  <si>
    <t>Pine, Loblolly</t>
  </si>
  <si>
    <t>contorta</t>
  </si>
  <si>
    <t>Pine, Lodgepole</t>
  </si>
  <si>
    <t>palustris</t>
  </si>
  <si>
    <t>Pine, Longleaf</t>
  </si>
  <si>
    <t>ponderosa</t>
  </si>
  <si>
    <t>Pine, Ponderosa</t>
  </si>
  <si>
    <t>resinosa</t>
  </si>
  <si>
    <t>Pine, Red</t>
  </si>
  <si>
    <t>echinata</t>
  </si>
  <si>
    <t>Pine, Shortleaf</t>
  </si>
  <si>
    <t>lambertiana</t>
  </si>
  <si>
    <t>Pine, Sugar</t>
  </si>
  <si>
    <t>monticola</t>
  </si>
  <si>
    <t>Pine, Western White</t>
  </si>
  <si>
    <t>Pseudotsuga</t>
  </si>
  <si>
    <t>menziesii</t>
  </si>
  <si>
    <t>Douglas-fir, Coastal</t>
  </si>
  <si>
    <t>Sequoia</t>
  </si>
  <si>
    <t>sempervirens</t>
  </si>
  <si>
    <t>Redwood, Old Growth</t>
  </si>
  <si>
    <t>Taxodium</t>
  </si>
  <si>
    <t>distichum</t>
  </si>
  <si>
    <t>Baldcypress</t>
  </si>
  <si>
    <t>Thuja</t>
  </si>
  <si>
    <t>plicata</t>
  </si>
  <si>
    <t>Cedar, Western Red</t>
  </si>
  <si>
    <t>Tsuga</t>
  </si>
  <si>
    <t>canadensis</t>
  </si>
  <si>
    <t>Hemlock, Eastern</t>
  </si>
  <si>
    <t>heterophylla</t>
  </si>
  <si>
    <t>Hemlock, Western</t>
  </si>
  <si>
    <t>https://extension.psu.edu/calculating-the-green-weight-of-wood-species</t>
  </si>
  <si>
    <t>PennState Extension accessed 20 August 2018</t>
  </si>
  <si>
    <t>Average Green Wood weight of 1 cubic meter (kg):</t>
  </si>
  <si>
    <t>Average Green Wood weight of 1000 cubic meters)</t>
  </si>
  <si>
    <t>Average dry (12% MC) weight of 1 cubic meter (kg):</t>
  </si>
  <si>
    <t>Average Dry (12% MC)  Wood weight of 1000 cubic meters)</t>
  </si>
  <si>
    <t>Weight of dry wood chips (tonne/cubic meter):</t>
  </si>
  <si>
    <t>tonnes</t>
  </si>
  <si>
    <t>Unit</t>
  </si>
  <si>
    <t>Amount</t>
  </si>
  <si>
    <t>Note</t>
  </si>
  <si>
    <t>TOTAL in Tonnes</t>
  </si>
  <si>
    <t>Volume to Weight Conversions for 912 Substances and Materials</t>
  </si>
  <si>
    <t>Ray, Charles David. Calculating the Green Weight of Wood Species. PennState Extension</t>
  </si>
  <si>
    <t>Sources:</t>
  </si>
  <si>
    <t>• Paper and Paperboard</t>
  </si>
  <si>
    <t>• Recovered Paper</t>
  </si>
  <si>
    <t>• Other Pulp</t>
  </si>
  <si>
    <t>• Wood Pulp</t>
  </si>
  <si>
    <t>• Wood-Based Panels</t>
  </si>
  <si>
    <t>° Sawnwood</t>
  </si>
  <si>
    <t>• Wood Pellets and Other Agglomerates</t>
  </si>
  <si>
    <t xml:space="preserve">• Wood Chips, Particles and Residues </t>
  </si>
  <si>
    <t>• Wood Charcoal</t>
  </si>
  <si>
    <t>• Sawnwood</t>
  </si>
  <si>
    <t>tonnes/m3</t>
  </si>
  <si>
    <t>Weight of Dry Chips</t>
  </si>
  <si>
    <t>US 2017 Dried Wood Products Made From Green Wood Weight (consumed domestically)</t>
  </si>
  <si>
    <t>• Non-Coniferous (12% moisture content)</t>
  </si>
  <si>
    <t>• Coniferous (12% moisture content)</t>
  </si>
  <si>
    <t>Average Weight of Dry Wood</t>
  </si>
  <si>
    <t>US 2017 Green Wood Production Weight</t>
  </si>
  <si>
    <t>Average Weight of Green Wood</t>
  </si>
  <si>
    <t xml:space="preserve">UN FAO Forestry Production and Trade Data </t>
  </si>
  <si>
    <t>1000 m3</t>
  </si>
  <si>
    <t>US 2017 Green Wood Production Volume</t>
  </si>
  <si>
    <t>Source</t>
  </si>
  <si>
    <t>board feet in a cubic foot</t>
  </si>
  <si>
    <t>cubic feet in a cubic meter</t>
  </si>
  <si>
    <t>board feet in a cubic meter</t>
  </si>
  <si>
    <t>dry wood weight of a cubic meter (tonne)</t>
  </si>
  <si>
    <t>Assumed value per tonne of fiber</t>
  </si>
  <si>
    <t>$/mbf</t>
  </si>
  <si>
    <t>Value per cubic meter of of wood fiber</t>
  </si>
  <si>
    <t>pounds per bf Douglas-Fir</t>
  </si>
  <si>
    <t>pounds per mbf Douglas-Fir</t>
  </si>
  <si>
    <t>$/pound</t>
  </si>
  <si>
    <t>$/ton</t>
  </si>
  <si>
    <t>Technically Availabie Agricultural Substitute Fibers</t>
  </si>
  <si>
    <t>Table 4-7</t>
  </si>
  <si>
    <t>• Agricultural Residues</t>
  </si>
  <si>
    <t>Table 5-1</t>
  </si>
  <si>
    <t>• Agricultural Wastes (not animal manure)</t>
  </si>
  <si>
    <t>• Municipal Solid Waste (Paper and Paperboard)</t>
  </si>
  <si>
    <t>Table 5-10</t>
  </si>
  <si>
    <t>• Urban Wood Waste (Construction and Demolition)</t>
  </si>
  <si>
    <t>• Urban Wood Waste (municipal solid waste)</t>
  </si>
  <si>
    <t>Table 5-11</t>
  </si>
  <si>
    <t>Existing Byproducts</t>
  </si>
  <si>
    <t>Intentional Agricultural Crops Grown on Farmland</t>
  </si>
  <si>
    <t>Weight of a US (short) ton (2,000 pounds) in metric tonnes</t>
  </si>
  <si>
    <t>Table 4-6</t>
  </si>
  <si>
    <t>• Herbaceous Crops (switchgrass, Miscanthus, energy cane and biomass sorghum)</t>
  </si>
  <si>
    <t>• Woody Crops (willow, eucalyptus, poplar, pine)</t>
  </si>
  <si>
    <t>Low</t>
  </si>
  <si>
    <t>High</t>
  </si>
  <si>
    <t xml:space="preserve">Source: </t>
  </si>
  <si>
    <t>Ehrensing, Daryl. 1998. Feasibility of Industrial Hemp Production in the United States Pacific Northwest. Oregon State University Agricultural Experiment Station Bulletin 681.</t>
  </si>
  <si>
    <t xml:space="preserve">Summarized in </t>
  </si>
  <si>
    <t>Location</t>
  </si>
  <si>
    <t>Tons/Acre</t>
  </si>
  <si>
    <t>Average or Single</t>
  </si>
  <si>
    <t>Germany (1919)</t>
  </si>
  <si>
    <t>Sweden (1959-1963)</t>
  </si>
  <si>
    <t>Denmark (1965-1969)</t>
  </si>
  <si>
    <t>Van der Werf, 1991</t>
  </si>
  <si>
    <t>France</t>
  </si>
  <si>
    <t>Italy</t>
  </si>
  <si>
    <t>The Netherlands (1987-89</t>
  </si>
  <si>
    <t>Van der Werf el al., 1995b</t>
  </si>
  <si>
    <t>The Netherlands (early 1990s)</t>
  </si>
  <si>
    <t>Dewey, 1913</t>
  </si>
  <si>
    <t>Average of Averages</t>
  </si>
  <si>
    <t>Average Estimated Yield of Dry Industrial Hemp Fiber</t>
  </si>
  <si>
    <t>tonnes/acre</t>
  </si>
  <si>
    <t>Amount of Dry Biomass from Existing Agrcultural Byproducts</t>
  </si>
  <si>
    <t>percent</t>
  </si>
  <si>
    <t>Amount of Dry Biomass from Intentionally Grown Industrial Hemp</t>
  </si>
  <si>
    <t>Acres of US Cropland Needed to Produce Industrial Hemp for Fiber Substitution</t>
  </si>
  <si>
    <t>acres</t>
  </si>
  <si>
    <t>Percentage of Existing Agricultural Byproducts Potential Needed for Wood Substitution Goal</t>
  </si>
  <si>
    <t>Table 9-11</t>
  </si>
  <si>
    <t>US Cropland Used for Crops</t>
  </si>
  <si>
    <t>USDA National Agricultural Statistics Service. 2017 Agricultural Statistics</t>
  </si>
  <si>
    <t>USDA NASS</t>
  </si>
  <si>
    <t>Percentage of US Cropland Used for Crops Needed to Grow Industrial Hemp to Meet Wood Substitition Goal</t>
  </si>
  <si>
    <t>• Corn for Grain</t>
  </si>
  <si>
    <t>million acres</t>
  </si>
  <si>
    <t>• Wheat, All</t>
  </si>
  <si>
    <t>• Soybeans for beans</t>
  </si>
  <si>
    <t xml:space="preserve">Area Planted in Three Major Crops in US in 2018 </t>
  </si>
  <si>
    <t>USDA National Agricultural Statistics Service Agricultural Statistics Board. 2018. Acreage (June 29, 2018)</t>
  </si>
  <si>
    <t>USDA NASS ASB</t>
  </si>
  <si>
    <t>Crop Area Planted Table</t>
  </si>
  <si>
    <t>Percentage of Land Now Dedicated the Three Major Crops Needed to Grow Industrial Hemp to Meet Wood Substitition Goal</t>
  </si>
  <si>
    <t>about the same acreas as were harvested in 2018 for dry edible peas. USDANASS ASB.</t>
  </si>
  <si>
    <t>Tonne Per Ton</t>
  </si>
  <si>
    <t>Hectares Per Acre</t>
  </si>
  <si>
    <t>Acres Per Hectare</t>
  </si>
  <si>
    <t>Ton Per Tonnne</t>
  </si>
  <si>
    <t>Ton Per Acre</t>
  </si>
  <si>
    <t>Tonne Per Hectare</t>
  </si>
  <si>
    <t>Kyle's Converter</t>
  </si>
  <si>
    <t xml:space="preserve">Favaro et al. 2017 citing Pande 1995, da Silva Vieira et al. 2010 and Finell 2003. </t>
  </si>
  <si>
    <t xml:space="preserve">conversions to and from T/ha and t/ac:: </t>
  </si>
  <si>
    <t>U.S. Department of Energy. 2016. 2016 Billion-Ton Report: Advancing Domestic Resources for a Thriving Bioeconomy, Volume 1: Economic Availability of Feedstocks. M. H. Langholtz, B. J. Stokes, and L. M. Eaton (Leads). Oak Ridge National Laboratory</t>
  </si>
  <si>
    <t xml:space="preserve">Note </t>
  </si>
  <si>
    <t>Robert Costanza, Rudolf de Groot, Paul Sutton, Sander van der Ploeg, Sharolyn J. Anderson, Ida Kubiszewski, Stephen Farber, R. Kerry Turner. 2014. Changes in the global value of ecosystem services. Global Environmental Change 26 (2014) 152–158.</t>
  </si>
  <si>
    <t>Costanza, et al. 2014</t>
  </si>
  <si>
    <t>Value</t>
  </si>
  <si>
    <t xml:space="preserve">FAO. 2018. The State of the World’s Forests 2018 - Forest pathways to sustainable development. Rome. Licence: CC BY-NC-SA 3.0 IGO. </t>
  </si>
  <si>
    <t>$/Acre</t>
  </si>
  <si>
    <t>Net Present Value Per Acre of Ecosystem Services from the World's Forests</t>
  </si>
  <si>
    <t>Percent</t>
  </si>
  <si>
    <t>Year</t>
  </si>
  <si>
    <t>NPV</t>
  </si>
  <si>
    <t>Annual Value of Ecosystem Services $/ac):</t>
  </si>
  <si>
    <t>Mendell, Brooks. 10/11/2017. The Math of Timberland Returns and Our Unease with Rational Thought. Forisk Consulting.</t>
  </si>
  <si>
    <t>Average Price Per Acre of U.S. Timberland</t>
  </si>
  <si>
    <t>Magnitude of Market Failure</t>
  </si>
  <si>
    <t>Times</t>
  </si>
  <si>
    <t>Mendell 2017</t>
  </si>
  <si>
    <t>Tonnes</t>
  </si>
  <si>
    <t>* Substitution Factor</t>
  </si>
  <si>
    <r>
      <t xml:space="preserve">Total US 2017 Wood Products Consumption (Dry Production+Imports; </t>
    </r>
    <r>
      <rPr>
        <sz val="12"/>
        <color theme="1"/>
        <rFont val="Calibri"/>
        <family val="2"/>
        <scheme val="minor"/>
      </rPr>
      <t>exports are subset of production)</t>
    </r>
  </si>
  <si>
    <t>2017 Exports (5610) (tonnes or m3)</t>
  </si>
  <si>
    <t>2017 Imports (5910) (tonnes or m3)</t>
  </si>
  <si>
    <t>2017 Production (5510) (tonnes or m3)</t>
  </si>
  <si>
    <t>• Substitutable (Sawnwood)</t>
  </si>
  <si>
    <t>US DOE 2016</t>
  </si>
  <si>
    <t>Percent by Weight</t>
  </si>
  <si>
    <t>Total Weight of Substitutable Forest Fiber</t>
  </si>
  <si>
    <t>Percentage of Available Intentional Agricultural Crops Potential Needed for Wood Substitution Goal</t>
  </si>
  <si>
    <t xml:space="preserve"> Tree-Free Fiber Suitable Substitution for Wood Fiber in Products (weight-adjusted)</t>
  </si>
  <si>
    <t>Percentage of Substituted Forest Fiber by Weight that is Substitutable</t>
  </si>
  <si>
    <t>2017 Production Finished Product (all tonnes)</t>
  </si>
  <si>
    <t>2017 Import Finished Product (all tonnes)</t>
  </si>
  <si>
    <t>2017 Export Finished Product (all tonnes)</t>
  </si>
  <si>
    <t>$/Acre ($2018)</t>
  </si>
  <si>
    <t>Bureau of Labor Statistics</t>
  </si>
  <si>
    <t>The White House</t>
  </si>
  <si>
    <t>OMB Circular No. A-94</t>
  </si>
  <si>
    <t>Office of Management and Budget. 2017. Appendix C: Discount Rates for Cost-Effectiveness, Lease Purchase and Related Analysis (revised Nov. 2017).</t>
  </si>
  <si>
    <t>Annual Value Per Acre of Ecosystem Services From the Temperate/Boreal Forests</t>
  </si>
  <si>
    <t>$</t>
  </si>
  <si>
    <t>$/Hectare ($2007)</t>
  </si>
  <si>
    <t>$/Acre ($2007)</t>
  </si>
  <si>
    <t>20 Years (last G33; 100 years (last G113); 1000 years (last G1013)</t>
  </si>
  <si>
    <t>Average Cost of an Acre of Private US Timberland in 2018</t>
  </si>
  <si>
    <t>mllion acres</t>
  </si>
  <si>
    <t>Total Private US Timberland</t>
  </si>
  <si>
    <t>• Private Corporate Timberland</t>
  </si>
  <si>
    <t>• Private Non-Corporate Timberland</t>
  </si>
  <si>
    <t>Total Market Value of Private US Timberland</t>
  </si>
  <si>
    <t>Acquisition Time Period</t>
  </si>
  <si>
    <t>US Gasoline Consumption in 2017</t>
  </si>
  <si>
    <t>USDOE Distillate Fuel Oil and Kerosene Sales by End Use</t>
  </si>
  <si>
    <t>USDOE EIA Gasoline Explained: Use of Gasoline</t>
  </si>
  <si>
    <t>US Diesel Consumption 2016*</t>
  </si>
  <si>
    <t xml:space="preserve">Total US Gasoline and Diesel Consumption </t>
  </si>
  <si>
    <t>Oswalt, Sonja J. and W. Brad Smith. 2014. U.S. Forest Resoruce Facts and Historical Trends. Washington, DC: USDA Forest Service</t>
  </si>
  <si>
    <t>• Direct Acquistion Cost</t>
  </si>
  <si>
    <t>$/acre</t>
  </si>
  <si>
    <t>Annual Amount from Endowment for Management</t>
  </si>
  <si>
    <t>• Upfront Cost to One-Time Payment to Local Government to Offset Lost Property Taxes (1x direct acquistion cost)</t>
  </si>
  <si>
    <t>Assumed Rate of Return for Endowment for Management or Payment Invested by Local Government</t>
  </si>
  <si>
    <t>Total Cost of Acquistion and Management Per Acre</t>
  </si>
  <si>
    <t>Target Acquistion Fraction</t>
  </si>
  <si>
    <t>Total Market Value of Acqusition Acres</t>
  </si>
  <si>
    <t>• Forest and Conservation Workers</t>
  </si>
  <si>
    <t>• Logging Workers</t>
  </si>
  <si>
    <t>Annual Revenue to Local Governments from Investing One-Time Payment</t>
  </si>
  <si>
    <t>Acres Acquired Per Year</t>
  </si>
  <si>
    <t>Additional Tax Per Gallon on Gasoline and Diesel to Fund Private Timberland Acquistion Target for 20 Years</t>
  </si>
  <si>
    <t>Total Annual Acqustion Cost of Acquiring Target Acres</t>
  </si>
  <si>
    <t>Displacement Assumption</t>
  </si>
  <si>
    <t>Displaced Workers</t>
  </si>
  <si>
    <t>people</t>
  </si>
  <si>
    <t>Total Worker Displacement Fund</t>
  </si>
  <si>
    <t>$/displaced worker</t>
  </si>
  <si>
    <t>• Upfront Cost to Endow Fund to Aid Annual Administration (1x direct acquisition cost)</t>
  </si>
  <si>
    <t>US BLS</t>
  </si>
  <si>
    <t>Median Pay</t>
  </si>
  <si>
    <t>Total Cost Per Acre of Acquition and Management for Target Acreage</t>
  </si>
  <si>
    <t>Oswalt and Smith 2014</t>
  </si>
  <si>
    <t>sawnwood % of total</t>
  </si>
  <si>
    <t>Grand Total</t>
  </si>
  <si>
    <t>Other Pulp</t>
  </si>
  <si>
    <t>2017 Production Finished Product (million tonnes)</t>
  </si>
  <si>
    <t>2017 Import Finished Product (million tonnes)</t>
  </si>
  <si>
    <t>2017 Export Finished Product (million tonnes)</t>
  </si>
  <si>
    <t>Wood Charcoal</t>
  </si>
  <si>
    <t>Wood Chips, Particles and Residues</t>
  </si>
  <si>
    <t>Wood Pellets and Other Agglomerates</t>
  </si>
  <si>
    <t>Sawnwood</t>
  </si>
  <si>
    <t>Wood-Based Panels</t>
  </si>
  <si>
    <t>Wood Pulp</t>
  </si>
  <si>
    <t>Recovered Paper</t>
  </si>
  <si>
    <t>Paper and Paperboard</t>
  </si>
  <si>
    <t>TOTAL</t>
  </si>
  <si>
    <t>GRAND TOTAL (production+Imports)</t>
  </si>
  <si>
    <t>Source: UN FAO Forestry Production and Trade Data</t>
  </si>
  <si>
    <t>Major Forest Fiber Product Group</t>
  </si>
  <si>
    <t>Percentage of Total Production and Imports</t>
  </si>
  <si>
    <t>Total</t>
  </si>
  <si>
    <t>Table xx. Technically Availabie Agricultural Substitute Fibers (million tonnes) Per Year</t>
  </si>
  <si>
    <t>• Agricultural Wastes (from primary processing, not animal manure)</t>
  </si>
  <si>
    <t>Pulp and Paper</t>
  </si>
  <si>
    <t>Sawnwood (lumber)</t>
  </si>
  <si>
    <t>Wood-based (not reduced to pulp) Engineered Products</t>
  </si>
  <si>
    <t>Weighted Subsitution Factor</t>
  </si>
  <si>
    <t>Softwood</t>
  </si>
  <si>
    <t>Hardwood</t>
  </si>
  <si>
    <t>average</t>
  </si>
  <si>
    <t>Source: USDA FS FPL 1953. Technical Note 191. Density, Fiber Length, and Yields of Pulp for Various Species of Wood.</t>
  </si>
  <si>
    <t>WWII 68000 tonnes on 59,000 hectares</t>
  </si>
  <si>
    <t>Cherney and Small 2016</t>
  </si>
  <si>
    <t>by Andy Kerr</t>
  </si>
  <si>
    <t>The Larch Company</t>
  </si>
  <si>
    <t>Ashland, Oregon and Washington, DC</t>
  </si>
  <si>
    <t>andykerr@andykerr.net</t>
  </si>
  <si>
    <t>503.701.6298 v/t</t>
  </si>
  <si>
    <t>This Excel Workbook contains the following Excel Worksheets:</t>
  </si>
  <si>
    <t>If a Problem is Unsolvable, Enlarge It</t>
  </si>
  <si>
    <t>— General and President Dwight David Eisenhower*</t>
  </si>
  <si>
    <r>
      <t xml:space="preserve">* Attributed to Dwight D. Eisenhower in: Rumsfeld, Donald. 2013. </t>
    </r>
    <r>
      <rPr>
        <i/>
        <sz val="12"/>
        <color theme="1"/>
        <rFont val="Calibri"/>
        <family val="2"/>
        <scheme val="minor"/>
      </rPr>
      <t>Rumfeld’s Rules: Leadership Lessons in Business, Politics, War and Life</t>
    </r>
    <r>
      <rPr>
        <sz val="12"/>
        <color theme="1"/>
        <rFont val="Calibri"/>
        <family val="2"/>
        <scheme val="minor"/>
      </rPr>
      <t>. Broadside Books (HarperCollins). Appendix B: Rumfeld’s Rules (unabridged).</t>
    </r>
  </si>
  <si>
    <t>Moving Fiber Production Back to Farms for Bigger and Better Forests, Better and Cheaper Construction Products andPaper, More Sustainable Farming and Ameliorating Climate Change</t>
  </si>
  <si>
    <t>* US Wood Products 2017</t>
  </si>
  <si>
    <t xml:space="preserve">• US Agricultural Fiber Supply </t>
  </si>
  <si>
    <t>• Wood Fiber Lengths</t>
  </si>
  <si>
    <t>• UNFAO FORSTAT</t>
  </si>
  <si>
    <t>• Forest Ecosystem Services Value</t>
  </si>
  <si>
    <t>• Hemp Yield Per Acre</t>
  </si>
  <si>
    <t>• Volume to Weight</t>
  </si>
  <si>
    <t>The methodology and numbers for migrating US fiber production from forest to farm.</t>
  </si>
  <si>
    <t>The methodology and numbers for recoverting private timberland to public forestland.</t>
  </si>
  <si>
    <t xml:space="preserve">Supporting worksheet detailing the kinds and weights of US wood products. </t>
  </si>
  <si>
    <t xml:space="preserve">Supporting worksheet detailing the kinds and weights US agricultural fibers. </t>
  </si>
  <si>
    <t>To determine the average length of softwood and hardwood fibers.</t>
  </si>
  <si>
    <t>Supportive worksheet the US Wood Products 2017 workshee.</t>
  </si>
  <si>
    <t>To determine the societal versus market value of US forestlands.</t>
  </si>
  <si>
    <t>Supportive worksheet to detemine average hemp yield per ace in The Model worksheet.</t>
  </si>
  <si>
    <t>Supportive worksheet to determine the average dry weight of wood measured by volume.</t>
  </si>
  <si>
    <t xml:space="preserve">What follows is a series of Excel worksheets than that support a model to migrate US fiber production from forests to farms. This model was developed in support of an article being published in support of an article entitled "Migrating US Fiber Production from Forest to Farm" in "Enclyclopedia of the World'sForest Biomes" (ed. Dominick DellaSala, Elsevier). </t>
  </si>
  <si>
    <t>Van der Werf, H. M. G., W. C. A. van Geel and M. Wijlhuizen 1995.  Agronomic research on hemp (Cannabis sativa L.) in The Netherlands, 1987-1993.  Journal of the International Hemp Association 2(1): 14-17.</t>
  </si>
  <si>
    <t>Tonnes/Hectare</t>
  </si>
  <si>
    <t>Van der Werf 2004</t>
  </si>
  <si>
    <t>van der Werf 1994</t>
  </si>
  <si>
    <t>Denmark 1976</t>
  </si>
  <si>
    <t>van der Werf 1994 citing Nordestgaard 1976</t>
  </si>
  <si>
    <t>van der Werf 1994 citing Jaranowska 1964</t>
  </si>
  <si>
    <t>Poland 1964</t>
  </si>
  <si>
    <t>France 1980</t>
  </si>
  <si>
    <t>van der Werf 1994 citing Mattheau 1980</t>
  </si>
  <si>
    <t>Italy 1979</t>
  </si>
  <si>
    <t>van der Werf 1994 citing Marrs &amp; Spanu 1979</t>
  </si>
  <si>
    <t>Netherlands 197</t>
  </si>
  <si>
    <t>van der Werf 1994 citing Aukema &amp; Friederich 1957</t>
  </si>
  <si>
    <t>van der Werf 1994 citing Vand Der Schaf 1966</t>
  </si>
  <si>
    <t xml:space="preserve">van der Werf. 1994. Crop physiology of fiber hemp (Cannbis sativa L.) Thesis </t>
  </si>
  <si>
    <t xml:space="preserve">Ehrensing, Daryl. 1998. Feasiblity of Industrial Hemp Production in the United States Pacific Northwest . Corvallis, OR: Oregon State University Extension </t>
  </si>
  <si>
    <t>tonnes/ha to tonnes/ac</t>
  </si>
  <si>
    <t>Low, 1995a and 1995b</t>
  </si>
  <si>
    <t>Kime, 1996</t>
  </si>
  <si>
    <t>Average of High and Low Averages</t>
  </si>
  <si>
    <t>tons/acre</t>
  </si>
  <si>
    <t>Source Ehrensing citing:</t>
  </si>
  <si>
    <t>Average without Dewey 1913</t>
  </si>
  <si>
    <t>average without Dewey</t>
  </si>
  <si>
    <t>• Very Substitutable (Wood-Based Engineered Products)</t>
  </si>
  <si>
    <t>Percentage of Substituted Forest Fiber by Weight that is Very Substitutable</t>
  </si>
  <si>
    <t>$ million</t>
  </si>
  <si>
    <t>* Wood Sawing Machine Setters, Oerator, and Tenders</t>
  </si>
  <si>
    <t>• Woodworking Machine Setters, Operators, and Tenders, Except Sawing</t>
  </si>
  <si>
    <t>Weighted Average Median Annual Wage</t>
  </si>
  <si>
    <t>• One Time Payment to a Fund for the Benefit of Displaced Workers (0.04x direct acquistion cost)</t>
  </si>
  <si>
    <t>Compensation per displaced worker</t>
  </si>
  <si>
    <t>Years of Annual Median Wage per Displaced Worker</t>
  </si>
  <si>
    <t>Total US Forestlands</t>
  </si>
  <si>
    <t>Precentage of US Forestlands in Public Ownership Upon Execution of the Migration of Fiber from Forest to Farm</t>
  </si>
  <si>
    <t>Substitutable</t>
  </si>
  <si>
    <t>• Extremely Substitutable (Pulp and Paper)</t>
  </si>
  <si>
    <t>Extremely Substitutable</t>
  </si>
  <si>
    <t>Very Substitutable</t>
  </si>
  <si>
    <t>Yellow Boxes Are User-Changeable Variates</t>
  </si>
  <si>
    <t>Green Boxes Are Model Results</t>
  </si>
  <si>
    <t>Percentage of Substituted Forest Fiber by Weight that is Extremely Substitutable</t>
  </si>
  <si>
    <t>See "Hemp Yield Per Acre" worksheet</t>
  </si>
  <si>
    <t>Wood Wastes Not Considered in the Model</t>
  </si>
  <si>
    <t>Percentage of Forest Fiber Substitution of Dry Biomass from Existing Agrcultural Byproducts</t>
  </si>
  <si>
    <t>Percentage of Forest Fiber Substitution of Dry Biomass from Intentionally Grown Industrial Hemp and Other Crops</t>
  </si>
  <si>
    <t>*</t>
  </si>
  <si>
    <t>Weight of US 2017 Dried Wood Products Made From Green Wood (exported)*</t>
  </si>
  <si>
    <t>*Exported wood products are a subset of domestic production.</t>
  </si>
  <si>
    <t>Weight of US 2017 Dried Wood Products Made From Green Wood (produced)</t>
  </si>
  <si>
    <t>Weight of US 2017 Dried Wood Products Made From Green Wood  (imported)</t>
  </si>
  <si>
    <t>• Model Pt. 1-Fiber Substitution</t>
  </si>
  <si>
    <t>• Model-Pt. 2- Forestland Transfer</t>
  </si>
  <si>
    <t>million acres/year</t>
  </si>
  <si>
    <t>years</t>
  </si>
  <si>
    <t>billion gallons/year</t>
  </si>
  <si>
    <t>$ million/year</t>
  </si>
  <si>
    <t>• Administrative Cost of Acquistion  (25% of Direct Acquistion Cost)</t>
  </si>
  <si>
    <t>Annual Value Per Hectare of Ecosystem Services From the Temperate/Boreal Forests</t>
  </si>
  <si>
    <t>Annual Value Per Acre of Non-Raw Material Ecosystem Services From the Temperate/Boreal Forests</t>
  </si>
  <si>
    <t>"Raw material" (lumber, fuel, or fodder) value of the above.</t>
  </si>
  <si>
    <t>percentage of ecosystem services valuable attributable to raw materials</t>
  </si>
  <si>
    <t>Percentage of US Forest Fiber production that could be migrated to the farm.</t>
  </si>
  <si>
    <t xml:space="preserve">Total Forest Fiber Industry Workers </t>
  </si>
  <si>
    <t>Assumed Annual Rate of Inflation</t>
  </si>
  <si>
    <t>Discount Rate for PNV Analysis</t>
  </si>
  <si>
    <t>Adjusted annual value per hectare of ecosystem services from tepmerate/boreal forests</t>
  </si>
  <si>
    <t>Annual value per hectare of ecosystem services from tepmerate/boreal forests</t>
  </si>
  <si>
    <t>Migrating Most  US Fiber Production From Forests to Farms: A Model</t>
  </si>
  <si>
    <t>Langholtz, M. H., Stokes, B. J. and Eaton L. M. (leads) (2016). 2016 Billion-Ton Report: Advancing Domestic Resources for a Thriving Bioeconomy, Volume 1: Economic Availability of Feedstocks. Oak Ridge, TN: US Department of Energy Oak Ridge National Laboratory.</t>
  </si>
  <si>
    <t>Ray, Charles David (2018) Calculating the green weight of wood species. University Park, PA: PennState Extension</t>
  </si>
  <si>
    <t>$/hectare</t>
  </si>
  <si>
    <t>hectares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</si>
</sst>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8" formatCode="&quot;$&quot;#,##0.00_);[Red]\(&quot;$&quot;#,##0.00\)"/>
    <numFmt numFmtId="164" formatCode="&quot;$&quot;#,##0"/>
    <numFmt numFmtId="165" formatCode="#,##0.0"/>
    <numFmt numFmtId="166" formatCode="0.0"/>
    <numFmt numFmtId="167" formatCode="0.0%"/>
    <numFmt numFmtId="168" formatCode="&quot;$&quot;#,##0.00"/>
  </numFmts>
  <fonts count="20">
    <font>
      <sz val="12"/>
      <color theme="1"/>
      <name val="Calibri"/>
      <family val="2"/>
      <scheme val="minor"/>
    </font>
    <font>
      <b/>
      <sz val="12"/>
      <color theme="1"/>
      <name val="Calibri"/>
      <family val="2"/>
      <scheme val="minor"/>
    </font>
    <font>
      <i/>
      <sz val="12"/>
      <color theme="1"/>
      <name val="Calibri"/>
      <family val="2"/>
      <scheme val="minor"/>
    </font>
    <font>
      <b/>
      <u/>
      <sz val="12"/>
      <color theme="1"/>
      <name val="Calibri"/>
      <family val="2"/>
      <scheme val="minor"/>
    </font>
    <font>
      <u/>
      <sz val="12"/>
      <color theme="1"/>
      <name val="Calibri"/>
      <family val="2"/>
      <scheme val="minor"/>
    </font>
    <font>
      <sz val="16"/>
      <color rgb="FF000000"/>
      <name val="Gotham A"/>
    </font>
    <font>
      <sz val="18"/>
      <color rgb="FF333333"/>
      <name val="Gotham A"/>
    </font>
    <font>
      <b/>
      <sz val="16"/>
      <color rgb="FF000000"/>
      <name val="Gotham A"/>
    </font>
    <font>
      <sz val="12"/>
      <color theme="1"/>
      <name val="Calibri"/>
      <family val="2"/>
      <scheme val="minor"/>
    </font>
    <font>
      <u/>
      <sz val="10"/>
      <color theme="10"/>
      <name val="Verdana"/>
      <family val="2"/>
    </font>
    <font>
      <sz val="10"/>
      <name val="Verdana"/>
      <family val="2"/>
    </font>
    <font>
      <b/>
      <sz val="10"/>
      <name val="Verdana"/>
      <family val="2"/>
    </font>
    <font>
      <i/>
      <sz val="10"/>
      <name val="Verdana"/>
      <family val="2"/>
    </font>
    <font>
      <u/>
      <sz val="12"/>
      <color theme="10"/>
      <name val="Calibri"/>
      <family val="2"/>
      <scheme val="minor"/>
    </font>
    <font>
      <sz val="11"/>
      <color theme="1"/>
      <name val="Calibri"/>
      <family val="2"/>
      <scheme val="minor"/>
    </font>
    <font>
      <i/>
      <sz val="14"/>
      <color theme="1"/>
      <name val="Calibri"/>
      <family val="2"/>
      <scheme val="minor"/>
    </font>
    <font>
      <sz val="14"/>
      <color theme="1"/>
      <name val="Calibri"/>
      <family val="2"/>
      <scheme val="minor"/>
    </font>
    <font>
      <b/>
      <sz val="36"/>
      <color theme="1"/>
      <name val="Calibri (Body)_x0000_"/>
    </font>
    <font>
      <b/>
      <i/>
      <sz val="18"/>
      <color theme="1"/>
      <name val="Calibri"/>
      <family val="2"/>
      <scheme val="minor"/>
    </font>
    <font>
      <b/>
      <sz val="18"/>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rgb="FF92D05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5">
    <xf numFmtId="0" fontId="0" fillId="0" borderId="0"/>
    <xf numFmtId="0" fontId="8" fillId="0" borderId="0"/>
    <xf numFmtId="0" fontId="9" fillId="0" borderId="0" applyNumberFormat="0" applyFill="0" applyBorder="0" applyAlignment="0" applyProtection="0"/>
    <xf numFmtId="0" fontId="10" fillId="0" borderId="0"/>
    <xf numFmtId="0" fontId="13" fillId="0" borderId="0" applyNumberFormat="0" applyFill="0" applyBorder="0" applyAlignment="0" applyProtection="0"/>
  </cellStyleXfs>
  <cellXfs count="155">
    <xf numFmtId="0" fontId="0" fillId="0" borderId="0" xfId="0"/>
    <xf numFmtId="0" fontId="1" fillId="0" borderId="0" xfId="0" applyFont="1"/>
    <xf numFmtId="0" fontId="0" fillId="0" borderId="0" xfId="0" applyFont="1"/>
    <xf numFmtId="0" fontId="1" fillId="0" borderId="0" xfId="0" applyFont="1" applyAlignment="1">
      <alignment wrapText="1"/>
    </xf>
    <xf numFmtId="0" fontId="1" fillId="0" borderId="0" xfId="0" applyFont="1" applyAlignment="1">
      <alignment horizontal="center" wrapText="1"/>
    </xf>
    <xf numFmtId="0" fontId="2" fillId="0" borderId="0" xfId="0" applyFont="1"/>
    <xf numFmtId="0" fontId="0" fillId="0" borderId="0" xfId="0" applyFont="1" applyAlignment="1">
      <alignment horizontal="center" wrapText="1"/>
    </xf>
    <xf numFmtId="0" fontId="0" fillId="0" borderId="0" xfId="0" applyFont="1" applyAlignment="1">
      <alignment horizontal="center"/>
    </xf>
    <xf numFmtId="0" fontId="2" fillId="0" borderId="0" xfId="0" applyFont="1" applyAlignment="1">
      <alignment horizontal="center"/>
    </xf>
    <xf numFmtId="3" fontId="0" fillId="0" borderId="0" xfId="0" applyNumberFormat="1"/>
    <xf numFmtId="3" fontId="2" fillId="0" borderId="0" xfId="0" applyNumberFormat="1" applyFont="1"/>
    <xf numFmtId="3" fontId="0" fillId="0" borderId="0" xfId="0" applyNumberFormat="1" applyFont="1"/>
    <xf numFmtId="3" fontId="1" fillId="0" borderId="0" xfId="0" applyNumberFormat="1" applyFont="1"/>
    <xf numFmtId="0" fontId="3" fillId="0" borderId="0" xfId="0" applyFont="1" applyAlignment="1">
      <alignment horizontal="left" wrapText="1"/>
    </xf>
    <xf numFmtId="3" fontId="4" fillId="0" borderId="0" xfId="0" applyNumberFormat="1" applyFont="1"/>
    <xf numFmtId="0" fontId="4" fillId="0" borderId="0" xfId="0" applyFont="1"/>
    <xf numFmtId="3" fontId="3" fillId="0" borderId="0" xfId="0" applyNumberFormat="1" applyFont="1"/>
    <xf numFmtId="0" fontId="1" fillId="0" borderId="0" xfId="0" applyFont="1" applyAlignment="1">
      <alignment horizontal="center" wrapText="1"/>
    </xf>
    <xf numFmtId="0" fontId="0" fillId="0" borderId="0" xfId="0" applyAlignment="1">
      <alignment horizontal="center" wrapText="1"/>
    </xf>
    <xf numFmtId="0" fontId="1" fillId="0" borderId="0" xfId="0" applyFont="1" applyAlignment="1">
      <alignment horizontal="center"/>
    </xf>
    <xf numFmtId="0" fontId="6" fillId="0" borderId="0" xfId="0" applyFont="1"/>
    <xf numFmtId="0" fontId="5" fillId="0" borderId="0" xfId="0" applyFont="1"/>
    <xf numFmtId="0" fontId="7" fillId="0" borderId="0" xfId="0" applyFont="1" applyAlignment="1">
      <alignment horizontal="center" wrapText="1"/>
    </xf>
    <xf numFmtId="0" fontId="7" fillId="0" borderId="0" xfId="0" applyFont="1" applyAlignment="1">
      <alignment wrapText="1"/>
    </xf>
    <xf numFmtId="0" fontId="7" fillId="0" borderId="0" xfId="0" applyFont="1"/>
    <xf numFmtId="0" fontId="7" fillId="0" borderId="0" xfId="0" applyFont="1" applyAlignment="1">
      <alignment horizontal="center" wrapText="1"/>
    </xf>
    <xf numFmtId="0" fontId="0" fillId="3" borderId="0" xfId="0" applyFill="1"/>
    <xf numFmtId="0" fontId="0" fillId="2" borderId="0" xfId="0" applyFill="1"/>
    <xf numFmtId="3" fontId="1" fillId="0" borderId="0" xfId="0" applyNumberFormat="1" applyFont="1" applyAlignment="1">
      <alignment horizontal="center" wrapText="1"/>
    </xf>
    <xf numFmtId="0" fontId="2" fillId="0" borderId="0" xfId="0" applyFont="1" applyAlignment="1">
      <alignment horizontal="left"/>
    </xf>
    <xf numFmtId="3" fontId="2" fillId="0" borderId="0" xfId="0" applyNumberFormat="1" applyFont="1" applyFill="1"/>
    <xf numFmtId="0" fontId="8" fillId="0" borderId="0" xfId="1"/>
    <xf numFmtId="3" fontId="8" fillId="0" borderId="0" xfId="1" applyNumberFormat="1"/>
    <xf numFmtId="0" fontId="1" fillId="0" borderId="0" xfId="1" applyFont="1"/>
    <xf numFmtId="3" fontId="1" fillId="0" borderId="0" xfId="1" applyNumberFormat="1" applyFont="1"/>
    <xf numFmtId="0" fontId="2" fillId="0" borderId="0" xfId="1" applyFont="1"/>
    <xf numFmtId="0" fontId="9" fillId="0" borderId="0" xfId="2"/>
    <xf numFmtId="0" fontId="1" fillId="0" borderId="0" xfId="1" applyFont="1" applyFill="1"/>
    <xf numFmtId="3" fontId="11" fillId="0" borderId="0" xfId="3" applyNumberFormat="1" applyFont="1"/>
    <xf numFmtId="3" fontId="12" fillId="0" borderId="0" xfId="3" applyNumberFormat="1" applyFont="1" applyAlignment="1">
      <alignment horizontal="left"/>
    </xf>
    <xf numFmtId="4" fontId="12" fillId="0" borderId="0" xfId="3" applyNumberFormat="1" applyFont="1" applyAlignment="1">
      <alignment horizontal="left"/>
    </xf>
    <xf numFmtId="3" fontId="2" fillId="0" borderId="0" xfId="1" applyNumberFormat="1" applyFont="1" applyAlignment="1">
      <alignment horizontal="left"/>
    </xf>
    <xf numFmtId="0" fontId="1" fillId="0" borderId="0" xfId="0" applyFont="1" applyAlignment="1">
      <alignment horizontal="center" wrapText="1"/>
    </xf>
    <xf numFmtId="0" fontId="0" fillId="0" borderId="0" xfId="1" applyFont="1"/>
    <xf numFmtId="3" fontId="2" fillId="0" borderId="0" xfId="1" applyNumberFormat="1" applyFont="1"/>
    <xf numFmtId="0" fontId="13" fillId="0" borderId="0" xfId="4" applyAlignment="1">
      <alignment wrapText="1"/>
    </xf>
    <xf numFmtId="0" fontId="0" fillId="0" borderId="0" xfId="0" applyAlignment="1">
      <alignment wrapText="1"/>
    </xf>
    <xf numFmtId="165" fontId="0" fillId="0" borderId="0" xfId="0" applyNumberFormat="1"/>
    <xf numFmtId="9" fontId="1" fillId="0" borderId="0" xfId="1" applyNumberFormat="1" applyFont="1"/>
    <xf numFmtId="0" fontId="13" fillId="0" borderId="0" xfId="4"/>
    <xf numFmtId="167" fontId="1" fillId="0" borderId="0" xfId="1" applyNumberFormat="1" applyFont="1"/>
    <xf numFmtId="1" fontId="8" fillId="0" borderId="0" xfId="1" applyNumberFormat="1"/>
    <xf numFmtId="0" fontId="1" fillId="0" borderId="0" xfId="0" applyFont="1" applyAlignment="1">
      <alignment horizontal="center"/>
    </xf>
    <xf numFmtId="0" fontId="1" fillId="0" borderId="0" xfId="0" applyFont="1" applyAlignment="1">
      <alignment horizontal="center" wrapText="1"/>
    </xf>
    <xf numFmtId="165" fontId="2" fillId="0" borderId="0" xfId="0" applyNumberFormat="1" applyFont="1"/>
    <xf numFmtId="15" fontId="14" fillId="0" borderId="0" xfId="0" applyNumberFormat="1" applyFont="1"/>
    <xf numFmtId="6" fontId="0" fillId="0" borderId="0" xfId="0" applyNumberFormat="1"/>
    <xf numFmtId="164" fontId="0" fillId="0" borderId="0" xfId="0" applyNumberFormat="1"/>
    <xf numFmtId="9" fontId="0" fillId="0" borderId="0" xfId="0" applyNumberFormat="1"/>
    <xf numFmtId="3" fontId="2" fillId="0" borderId="0" xfId="0" applyNumberFormat="1" applyFont="1" applyAlignment="1">
      <alignment horizontal="center"/>
    </xf>
    <xf numFmtId="3" fontId="0" fillId="0" borderId="0" xfId="0" applyNumberFormat="1" applyFill="1"/>
    <xf numFmtId="9" fontId="8" fillId="0" borderId="0" xfId="1" applyNumberFormat="1"/>
    <xf numFmtId="9" fontId="1" fillId="2" borderId="0" xfId="1" applyNumberFormat="1" applyFont="1" applyFill="1"/>
    <xf numFmtId="9" fontId="1" fillId="3" borderId="0" xfId="1" applyNumberFormat="1" applyFont="1" applyFill="1"/>
    <xf numFmtId="3" fontId="1" fillId="3" borderId="0" xfId="1" applyNumberFormat="1" applyFont="1" applyFill="1"/>
    <xf numFmtId="9" fontId="8" fillId="2" borderId="0" xfId="1" applyNumberFormat="1" applyFill="1"/>
    <xf numFmtId="3" fontId="8" fillId="3" borderId="0" xfId="1" applyNumberFormat="1" applyFill="1"/>
    <xf numFmtId="0" fontId="0" fillId="0" borderId="0" xfId="1" applyFont="1" applyFill="1"/>
    <xf numFmtId="9" fontId="8" fillId="0" borderId="0" xfId="1" applyNumberFormat="1" applyFill="1"/>
    <xf numFmtId="9" fontId="0" fillId="0" borderId="0" xfId="1" applyNumberFormat="1" applyFont="1" applyFill="1"/>
    <xf numFmtId="9" fontId="2" fillId="0" borderId="0" xfId="1" applyNumberFormat="1" applyFont="1" applyAlignment="1">
      <alignment horizontal="left"/>
    </xf>
    <xf numFmtId="9" fontId="11" fillId="0" borderId="0" xfId="3" applyNumberFormat="1" applyFont="1"/>
    <xf numFmtId="9" fontId="12" fillId="0" borderId="0" xfId="3" applyNumberFormat="1" applyFont="1" applyAlignment="1">
      <alignment horizontal="left"/>
    </xf>
    <xf numFmtId="9" fontId="8" fillId="3" borderId="0" xfId="1" applyNumberFormat="1" applyFill="1"/>
    <xf numFmtId="9" fontId="2" fillId="0" borderId="0" xfId="1" applyNumberFormat="1" applyFont="1"/>
    <xf numFmtId="167" fontId="8" fillId="0" borderId="0" xfId="1" applyNumberFormat="1" applyFont="1"/>
    <xf numFmtId="167" fontId="10" fillId="0" borderId="0" xfId="3" applyNumberFormat="1" applyFont="1"/>
    <xf numFmtId="0" fontId="8" fillId="0" borderId="0" xfId="1" applyFont="1"/>
    <xf numFmtId="9" fontId="1" fillId="0" borderId="0" xfId="1" applyNumberFormat="1" applyFont="1" applyFill="1"/>
    <xf numFmtId="168" fontId="0" fillId="0" borderId="0" xfId="0" applyNumberFormat="1"/>
    <xf numFmtId="0" fontId="0" fillId="0" borderId="0" xfId="0" applyAlignment="1">
      <alignment horizontal="center"/>
    </xf>
    <xf numFmtId="166" fontId="0" fillId="0" borderId="0" xfId="0" applyNumberFormat="1"/>
    <xf numFmtId="0" fontId="1" fillId="0" borderId="1" xfId="0" applyFont="1" applyBorder="1" applyAlignment="1">
      <alignment horizontal="center" wrapText="1"/>
    </xf>
    <xf numFmtId="3" fontId="1" fillId="0" borderId="1" xfId="0" applyNumberFormat="1" applyFont="1" applyBorder="1" applyAlignment="1">
      <alignment horizontal="center" wrapText="1"/>
    </xf>
    <xf numFmtId="3" fontId="0" fillId="0" borderId="1" xfId="0" applyNumberFormat="1" applyFont="1" applyBorder="1"/>
    <xf numFmtId="166" fontId="0" fillId="0" borderId="1" xfId="0" applyNumberFormat="1" applyBorder="1"/>
    <xf numFmtId="0" fontId="1" fillId="0" borderId="1" xfId="0" applyFont="1" applyBorder="1"/>
    <xf numFmtId="166" fontId="1" fillId="0" borderId="1" xfId="0" applyNumberFormat="1" applyFont="1" applyBorder="1"/>
    <xf numFmtId="3" fontId="1" fillId="0" borderId="1" xfId="0" applyNumberFormat="1" applyFont="1" applyBorder="1"/>
    <xf numFmtId="3" fontId="13" fillId="0" borderId="1" xfId="4" applyNumberFormat="1" applyBorder="1"/>
    <xf numFmtId="0" fontId="1" fillId="0" borderId="1" xfId="0" applyFont="1" applyBorder="1" applyAlignment="1">
      <alignment horizontal="center"/>
    </xf>
    <xf numFmtId="3" fontId="0" fillId="0" borderId="0" xfId="0" applyNumberFormat="1" applyFont="1" applyAlignment="1">
      <alignment wrapText="1"/>
    </xf>
    <xf numFmtId="167" fontId="0" fillId="0" borderId="0" xfId="0" applyNumberFormat="1" applyFont="1" applyAlignment="1">
      <alignment horizontal="center" wrapText="1"/>
    </xf>
    <xf numFmtId="9" fontId="0" fillId="0" borderId="0" xfId="0" applyNumberFormat="1" applyFont="1" applyAlignment="1">
      <alignment wrapText="1"/>
    </xf>
    <xf numFmtId="9" fontId="0" fillId="3" borderId="0" xfId="1" applyNumberFormat="1" applyFont="1" applyFill="1"/>
    <xf numFmtId="2" fontId="0" fillId="0" borderId="0" xfId="0" applyNumberFormat="1"/>
    <xf numFmtId="0" fontId="0" fillId="0" borderId="0" xfId="0" applyAlignment="1">
      <alignment wrapText="1"/>
    </xf>
    <xf numFmtId="0" fontId="0" fillId="0" borderId="0" xfId="0" applyAlignment="1"/>
    <xf numFmtId="0" fontId="0" fillId="0" borderId="0" xfId="0" applyAlignment="1">
      <alignment wrapText="1"/>
    </xf>
    <xf numFmtId="0" fontId="1" fillId="0" borderId="0" xfId="0" applyFont="1" applyAlignment="1">
      <alignment horizontal="center" wrapText="1"/>
    </xf>
    <xf numFmtId="0" fontId="16" fillId="0" borderId="0" xfId="0" applyFont="1" applyAlignment="1">
      <alignment horizontal="left" wrapText="1"/>
    </xf>
    <xf numFmtId="2" fontId="5" fillId="0" borderId="0" xfId="0" applyNumberFormat="1" applyFont="1"/>
    <xf numFmtId="0" fontId="0" fillId="0" borderId="0" xfId="0" applyFont="1" applyAlignment="1">
      <alignment wrapText="1"/>
    </xf>
    <xf numFmtId="0" fontId="13" fillId="0" borderId="0" xfId="4" applyAlignment="1">
      <alignment horizontal="left" wrapText="1"/>
    </xf>
    <xf numFmtId="0" fontId="1" fillId="2" borderId="0" xfId="1" applyFont="1" applyFill="1"/>
    <xf numFmtId="168" fontId="0" fillId="3" borderId="0" xfId="0" applyNumberFormat="1" applyFill="1"/>
    <xf numFmtId="9" fontId="0" fillId="3" borderId="0" xfId="0" applyNumberFormat="1" applyFill="1"/>
    <xf numFmtId="3" fontId="0" fillId="3" borderId="0" xfId="0" applyNumberFormat="1" applyFill="1"/>
    <xf numFmtId="164" fontId="0" fillId="3" borderId="0" xfId="0" applyNumberFormat="1" applyFill="1"/>
    <xf numFmtId="164" fontId="0" fillId="2" borderId="0" xfId="0" applyNumberFormat="1" applyFill="1"/>
    <xf numFmtId="165" fontId="0" fillId="3" borderId="0" xfId="0" applyNumberFormat="1" applyFill="1"/>
    <xf numFmtId="4" fontId="10" fillId="0" borderId="0" xfId="3" applyNumberFormat="1" applyFont="1" applyFill="1" applyAlignment="1">
      <alignment horizontal="left"/>
    </xf>
    <xf numFmtId="0" fontId="0" fillId="2" borderId="0" xfId="0" applyFill="1" applyAlignment="1">
      <alignment wrapText="1"/>
    </xf>
    <xf numFmtId="0" fontId="0" fillId="3" borderId="0" xfId="0" applyFill="1" applyAlignment="1">
      <alignment wrapText="1"/>
    </xf>
    <xf numFmtId="167" fontId="1" fillId="3" borderId="0" xfId="1" applyNumberFormat="1" applyFont="1" applyFill="1"/>
    <xf numFmtId="166" fontId="1" fillId="0" borderId="0" xfId="1" applyNumberFormat="1" applyFont="1" applyFill="1"/>
    <xf numFmtId="0" fontId="8" fillId="0" borderId="0" xfId="1" applyFont="1" applyFill="1"/>
    <xf numFmtId="6" fontId="8" fillId="0" borderId="0" xfId="1" applyNumberFormat="1" applyFont="1"/>
    <xf numFmtId="164" fontId="8" fillId="0" borderId="0" xfId="1" applyNumberFormat="1" applyFont="1"/>
    <xf numFmtId="8" fontId="8" fillId="0" borderId="0" xfId="1" applyNumberFormat="1" applyFont="1"/>
    <xf numFmtId="3" fontId="8" fillId="0" borderId="0" xfId="1" applyNumberFormat="1" applyFont="1"/>
    <xf numFmtId="9" fontId="8" fillId="0" borderId="0" xfId="1" applyNumberFormat="1" applyFont="1"/>
    <xf numFmtId="4" fontId="0" fillId="3" borderId="0" xfId="0" applyNumberFormat="1" applyFill="1"/>
    <xf numFmtId="9" fontId="0" fillId="2" borderId="0" xfId="0" applyNumberFormat="1" applyFill="1"/>
    <xf numFmtId="167" fontId="0" fillId="2" borderId="0" xfId="0" applyNumberFormat="1" applyFill="1"/>
    <xf numFmtId="6" fontId="0" fillId="3" borderId="0" xfId="0" applyNumberFormat="1" applyFill="1"/>
    <xf numFmtId="1" fontId="0" fillId="3" borderId="0" xfId="0" applyNumberFormat="1" applyFill="1"/>
    <xf numFmtId="10" fontId="0" fillId="0" borderId="0" xfId="0" applyNumberFormat="1"/>
    <xf numFmtId="0" fontId="0" fillId="0" borderId="0" xfId="0" applyAlignment="1">
      <alignment wrapText="1"/>
    </xf>
    <xf numFmtId="0" fontId="1" fillId="0" borderId="0" xfId="1" applyFont="1" applyAlignment="1">
      <alignment wrapText="1"/>
    </xf>
    <xf numFmtId="0" fontId="2" fillId="0" borderId="0" xfId="1" applyFont="1" applyAlignment="1">
      <alignment wrapText="1"/>
    </xf>
    <xf numFmtId="0" fontId="0" fillId="0" borderId="0" xfId="1" applyFont="1" applyAlignment="1">
      <alignment wrapText="1"/>
    </xf>
    <xf numFmtId="0" fontId="13" fillId="0" borderId="0" xfId="4" applyAlignment="1">
      <alignment vertical="center" wrapText="1"/>
    </xf>
    <xf numFmtId="168" fontId="0" fillId="3" borderId="0" xfId="0" applyNumberFormat="1" applyFill="1" applyAlignment="1">
      <alignment wrapText="1"/>
    </xf>
    <xf numFmtId="4" fontId="0" fillId="0" borderId="0" xfId="0" applyNumberFormat="1"/>
    <xf numFmtId="4" fontId="0" fillId="0" borderId="0" xfId="0" applyNumberFormat="1" applyAlignment="1">
      <alignment wrapText="1"/>
    </xf>
    <xf numFmtId="0" fontId="0" fillId="0" borderId="0" xfId="0" applyAlignment="1">
      <alignment wrapText="1"/>
    </xf>
    <xf numFmtId="0" fontId="13" fillId="0" borderId="0" xfId="4" applyAlignment="1">
      <alignment wrapText="1"/>
    </xf>
    <xf numFmtId="0" fontId="17" fillId="0" borderId="0" xfId="0" applyFont="1" applyAlignment="1">
      <alignment horizontal="center" wrapText="1"/>
    </xf>
    <xf numFmtId="0" fontId="18" fillId="0" borderId="0" xfId="0" applyFont="1" applyAlignment="1">
      <alignment horizontal="center" wrapText="1"/>
    </xf>
    <xf numFmtId="0" fontId="19" fillId="0" borderId="0" xfId="0" applyFont="1" applyAlignment="1">
      <alignment wrapText="1"/>
    </xf>
    <xf numFmtId="0" fontId="15" fillId="0" borderId="0" xfId="0" applyFont="1" applyAlignment="1">
      <alignment horizontal="center" wrapText="1"/>
    </xf>
    <xf numFmtId="0" fontId="16" fillId="0" borderId="0" xfId="0" applyFont="1" applyAlignment="1">
      <alignment horizontal="right" wrapText="1"/>
    </xf>
    <xf numFmtId="3" fontId="1" fillId="0" borderId="1" xfId="0" applyNumberFormat="1" applyFont="1" applyBorder="1" applyAlignment="1">
      <alignment horizontal="center"/>
    </xf>
    <xf numFmtId="0" fontId="1" fillId="0" borderId="1" xfId="0" applyFont="1" applyBorder="1" applyAlignment="1">
      <alignment horizontal="center"/>
    </xf>
    <xf numFmtId="3" fontId="1" fillId="0" borderId="2" xfId="0" applyNumberFormat="1" applyFont="1" applyBorder="1" applyAlignment="1"/>
    <xf numFmtId="0" fontId="0" fillId="0" borderId="3" xfId="0" applyBorder="1" applyAlignment="1"/>
    <xf numFmtId="0" fontId="0" fillId="0" borderId="4" xfId="0" applyBorder="1" applyAlignment="1"/>
    <xf numFmtId="0" fontId="1" fillId="0" borderId="0" xfId="1" applyFont="1" applyAlignment="1">
      <alignment wrapText="1"/>
    </xf>
    <xf numFmtId="2" fontId="13" fillId="0" borderId="0" xfId="4" applyNumberFormat="1" applyAlignment="1">
      <alignment wrapText="1"/>
    </xf>
    <xf numFmtId="0" fontId="1" fillId="0" borderId="0" xfId="0" applyFont="1" applyAlignment="1">
      <alignment horizontal="center"/>
    </xf>
    <xf numFmtId="0" fontId="7" fillId="0" borderId="0" xfId="0" applyFont="1" applyAlignment="1">
      <alignment wrapText="1"/>
    </xf>
    <xf numFmtId="0" fontId="1" fillId="0" borderId="0" xfId="0" applyFont="1" applyAlignment="1">
      <alignment wrapText="1"/>
    </xf>
    <xf numFmtId="0" fontId="7" fillId="0" borderId="0" xfId="0" applyFont="1" applyAlignment="1">
      <alignment horizontal="center" wrapText="1"/>
    </xf>
    <xf numFmtId="0" fontId="1" fillId="0" borderId="0" xfId="0" applyFont="1" applyAlignment="1">
      <alignment horizontal="center" wrapText="1"/>
    </xf>
  </cellXfs>
  <cellStyles count="5">
    <cellStyle name="Hyperlink" xfId="4" builtinId="8"/>
    <cellStyle name="Hyperlink 2" xfId="2" xr:uid="{67045256-2BF4-9040-B179-28CA8662FB2C}"/>
    <cellStyle name="Normal" xfId="0" builtinId="0"/>
    <cellStyle name="Normal 2" xfId="3" xr:uid="{A2C506A8-5E8B-E741-BA37-0563AFEAB482}"/>
    <cellStyle name="Normal 5" xfId="1" xr:uid="{6AA0A281-784D-E74B-9F75-6E0013F5DA0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5.png"/><Relationship Id="rId13" Type="http://schemas.openxmlformats.org/officeDocument/2006/relationships/image" Target="../media/image8.jpeg"/><Relationship Id="rId18" Type="http://schemas.openxmlformats.org/officeDocument/2006/relationships/hyperlink" Target="https://extension.psu.edu/history-and-cultivation-of-ginseng" TargetMode="External"/><Relationship Id="rId3" Type="http://schemas.openxmlformats.org/officeDocument/2006/relationships/image" Target="../media/image2.png"/><Relationship Id="rId21" Type="http://schemas.openxmlformats.org/officeDocument/2006/relationships/image" Target="../media/image13.jpeg"/><Relationship Id="rId7" Type="http://schemas.openxmlformats.org/officeDocument/2006/relationships/image" Target="../media/image4.jpeg"/><Relationship Id="rId12" Type="http://schemas.openxmlformats.org/officeDocument/2006/relationships/hyperlink" Target="https://extension.psu.edu/why-does-lumber-need-to-be-dried" TargetMode="External"/><Relationship Id="rId17" Type="http://schemas.openxmlformats.org/officeDocument/2006/relationships/image" Target="../media/image11.png"/><Relationship Id="rId2" Type="http://schemas.openxmlformats.org/officeDocument/2006/relationships/image" Target="../media/image1.jpeg"/><Relationship Id="rId16" Type="http://schemas.openxmlformats.org/officeDocument/2006/relationships/image" Target="../media/image10.png"/><Relationship Id="rId20" Type="http://schemas.openxmlformats.org/officeDocument/2006/relationships/hyperlink" Target="https://extension.psu.edu/tubing-system-installation" TargetMode="External"/><Relationship Id="rId1" Type="http://schemas.openxmlformats.org/officeDocument/2006/relationships/hyperlink" Target="https://extension.psu.edu/silvah-training-allegheny-hardwood" TargetMode="External"/><Relationship Id="rId6" Type="http://schemas.openxmlformats.org/officeDocument/2006/relationships/hyperlink" Target="https://extension.psu.edu/toxicity-of-yew-wood-and-roots" TargetMode="External"/><Relationship Id="rId11" Type="http://schemas.openxmlformats.org/officeDocument/2006/relationships/image" Target="../media/image7.png"/><Relationship Id="rId5" Type="http://schemas.openxmlformats.org/officeDocument/2006/relationships/image" Target="../media/image3.jpeg"/><Relationship Id="rId15" Type="http://schemas.openxmlformats.org/officeDocument/2006/relationships/hyperlink" Target="https://extension.psu.edu/forest-taxation-forest-finance-and-timber-tax-education" TargetMode="External"/><Relationship Id="rId10" Type="http://schemas.openxmlformats.org/officeDocument/2006/relationships/image" Target="../media/image6.jpeg"/><Relationship Id="rId19" Type="http://schemas.openxmlformats.org/officeDocument/2006/relationships/image" Target="../media/image12.jpeg"/><Relationship Id="rId4" Type="http://schemas.openxmlformats.org/officeDocument/2006/relationships/hyperlink" Target="https://extension.psu.edu/hardwood-lumber-grading" TargetMode="External"/><Relationship Id="rId9" Type="http://schemas.openxmlformats.org/officeDocument/2006/relationships/hyperlink" Target="https://extension.psu.edu/board-foot-cubic-foot-and-cubic-meter-volume-tables" TargetMode="External"/><Relationship Id="rId14"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74</xdr:row>
      <xdr:rowOff>0</xdr:rowOff>
    </xdr:from>
    <xdr:to>
      <xdr:col>1</xdr:col>
      <xdr:colOff>50800</xdr:colOff>
      <xdr:row>78</xdr:row>
      <xdr:rowOff>14941</xdr:rowOff>
    </xdr:to>
    <xdr:pic>
      <xdr:nvPicPr>
        <xdr:cNvPr id="2" name="Picture 1" descr="SILVAH Training: Allegheny Hardwood">
          <a:hlinkClick xmlns:r="http://schemas.openxmlformats.org/officeDocument/2006/relationships" r:id="rId1" tooltip="SILVAH Training: Allegheny Hardwood"/>
          <a:extLst>
            <a:ext uri="{FF2B5EF4-FFF2-40B4-BE49-F238E27FC236}">
              <a16:creationId xmlns:a16="http://schemas.microsoft.com/office/drawing/2014/main" id="{E2105C2C-245D-FA44-9A44-BBF73E958F0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9011900"/>
          <a:ext cx="1231900" cy="850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74</xdr:row>
      <xdr:rowOff>0</xdr:rowOff>
    </xdr:from>
    <xdr:to>
      <xdr:col>0</xdr:col>
      <xdr:colOff>241300</xdr:colOff>
      <xdr:row>75</xdr:row>
      <xdr:rowOff>63499</xdr:rowOff>
    </xdr:to>
    <xdr:pic>
      <xdr:nvPicPr>
        <xdr:cNvPr id="3" name="Picture 2" descr="SILVAH Training: Allegheny Hardwood - Workshops">
          <a:extLst>
            <a:ext uri="{FF2B5EF4-FFF2-40B4-BE49-F238E27FC236}">
              <a16:creationId xmlns:a16="http://schemas.microsoft.com/office/drawing/2014/main" id="{C96C3A91-CB5D-F342-BB24-2F824EDAA8E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19443700"/>
          <a:ext cx="2413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74</xdr:row>
      <xdr:rowOff>0</xdr:rowOff>
    </xdr:from>
    <xdr:to>
      <xdr:col>1</xdr:col>
      <xdr:colOff>50800</xdr:colOff>
      <xdr:row>78</xdr:row>
      <xdr:rowOff>14941</xdr:rowOff>
    </xdr:to>
    <xdr:pic>
      <xdr:nvPicPr>
        <xdr:cNvPr id="4" name="Picture 3" descr="Hardwood Lumber Grading Short Course">
          <a:hlinkClick xmlns:r="http://schemas.openxmlformats.org/officeDocument/2006/relationships" r:id="rId4" tooltip="Hardwood Lumber Grading Short Course"/>
          <a:extLst>
            <a:ext uri="{FF2B5EF4-FFF2-40B4-BE49-F238E27FC236}">
              <a16:creationId xmlns:a16="http://schemas.microsoft.com/office/drawing/2014/main" id="{DFEDE849-47E9-0946-9D57-E5FED9B9EDD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9862800"/>
          <a:ext cx="1231900" cy="850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74</xdr:row>
      <xdr:rowOff>0</xdr:rowOff>
    </xdr:from>
    <xdr:to>
      <xdr:col>0</xdr:col>
      <xdr:colOff>241300</xdr:colOff>
      <xdr:row>75</xdr:row>
      <xdr:rowOff>63499</xdr:rowOff>
    </xdr:to>
    <xdr:pic>
      <xdr:nvPicPr>
        <xdr:cNvPr id="5" name="Picture 4" descr="Hardwood Lumber Grading Short Course - Workshops">
          <a:extLst>
            <a:ext uri="{FF2B5EF4-FFF2-40B4-BE49-F238E27FC236}">
              <a16:creationId xmlns:a16="http://schemas.microsoft.com/office/drawing/2014/main" id="{45846DEE-BAB9-6247-A869-74C6CFEC409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20294600"/>
          <a:ext cx="2413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74</xdr:row>
      <xdr:rowOff>0</xdr:rowOff>
    </xdr:from>
    <xdr:to>
      <xdr:col>1</xdr:col>
      <xdr:colOff>50800</xdr:colOff>
      <xdr:row>78</xdr:row>
      <xdr:rowOff>14941</xdr:rowOff>
    </xdr:to>
    <xdr:pic>
      <xdr:nvPicPr>
        <xdr:cNvPr id="6" name="Picture 5" descr="Toxicity of Yew Wood and Roots">
          <a:hlinkClick xmlns:r="http://schemas.openxmlformats.org/officeDocument/2006/relationships" r:id="rId6" tooltip="Toxicity of Yew Wood and Roots"/>
          <a:extLst>
            <a:ext uri="{FF2B5EF4-FFF2-40B4-BE49-F238E27FC236}">
              <a16:creationId xmlns:a16="http://schemas.microsoft.com/office/drawing/2014/main" id="{E90DEBA8-5FD1-0F4C-9386-A6EED0E6FDE1}"/>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0" y="20713700"/>
          <a:ext cx="1231900" cy="850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74</xdr:row>
      <xdr:rowOff>0</xdr:rowOff>
    </xdr:from>
    <xdr:to>
      <xdr:col>0</xdr:col>
      <xdr:colOff>254000</xdr:colOff>
      <xdr:row>75</xdr:row>
      <xdr:rowOff>76199</xdr:rowOff>
    </xdr:to>
    <xdr:pic>
      <xdr:nvPicPr>
        <xdr:cNvPr id="7" name="Picture 6" descr="Toxicity of Yew Wood and Roots - Articles">
          <a:extLst>
            <a:ext uri="{FF2B5EF4-FFF2-40B4-BE49-F238E27FC236}">
              <a16:creationId xmlns:a16="http://schemas.microsoft.com/office/drawing/2014/main" id="{46BBC0DA-8AD9-A240-BBF6-93C206701A97}"/>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0" y="21145500"/>
          <a:ext cx="254000" cy="279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74</xdr:row>
      <xdr:rowOff>0</xdr:rowOff>
    </xdr:from>
    <xdr:to>
      <xdr:col>1</xdr:col>
      <xdr:colOff>50800</xdr:colOff>
      <xdr:row>78</xdr:row>
      <xdr:rowOff>14941</xdr:rowOff>
    </xdr:to>
    <xdr:pic>
      <xdr:nvPicPr>
        <xdr:cNvPr id="8" name="Picture 7" descr="Board-Foot, Cubic-Foot, and Cubic-Meter Volume Tables">
          <a:hlinkClick xmlns:r="http://schemas.openxmlformats.org/officeDocument/2006/relationships" r:id="rId9" tooltip="Board-Foot, Cubic-Foot, and Cubic-Meter Volume Tables"/>
          <a:extLst>
            <a:ext uri="{FF2B5EF4-FFF2-40B4-BE49-F238E27FC236}">
              <a16:creationId xmlns:a16="http://schemas.microsoft.com/office/drawing/2014/main" id="{C595A76B-007A-264D-B3D5-237F8240BDB4}"/>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0" y="21564600"/>
          <a:ext cx="1231900" cy="850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74</xdr:row>
      <xdr:rowOff>0</xdr:rowOff>
    </xdr:from>
    <xdr:to>
      <xdr:col>0</xdr:col>
      <xdr:colOff>241300</xdr:colOff>
      <xdr:row>75</xdr:row>
      <xdr:rowOff>88900</xdr:rowOff>
    </xdr:to>
    <xdr:pic>
      <xdr:nvPicPr>
        <xdr:cNvPr id="9" name="Picture 8" descr="Board-Foot, Cubic-Foot, and Cubic-Meter Volume Tables - Guides and Publications">
          <a:extLst>
            <a:ext uri="{FF2B5EF4-FFF2-40B4-BE49-F238E27FC236}">
              <a16:creationId xmlns:a16="http://schemas.microsoft.com/office/drawing/2014/main" id="{71814F8B-95BB-D342-B158-33CBF97C2F55}"/>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0" y="21996400"/>
          <a:ext cx="241300" cy="292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74</xdr:row>
      <xdr:rowOff>0</xdr:rowOff>
    </xdr:from>
    <xdr:to>
      <xdr:col>1</xdr:col>
      <xdr:colOff>50800</xdr:colOff>
      <xdr:row>78</xdr:row>
      <xdr:rowOff>22894</xdr:rowOff>
    </xdr:to>
    <xdr:pic>
      <xdr:nvPicPr>
        <xdr:cNvPr id="10" name="Picture 9" descr="Why Does Lumber Need to be Dried?">
          <a:hlinkClick xmlns:r="http://schemas.openxmlformats.org/officeDocument/2006/relationships" r:id="rId12" tooltip="Why Does Lumber Need to be Dried?"/>
          <a:extLst>
            <a:ext uri="{FF2B5EF4-FFF2-40B4-BE49-F238E27FC236}">
              <a16:creationId xmlns:a16="http://schemas.microsoft.com/office/drawing/2014/main" id="{DFF2E5A1-4F49-D742-B626-6F717DC4D728}"/>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0" y="22415500"/>
          <a:ext cx="1231900" cy="850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74</xdr:row>
      <xdr:rowOff>0</xdr:rowOff>
    </xdr:from>
    <xdr:to>
      <xdr:col>0</xdr:col>
      <xdr:colOff>254000</xdr:colOff>
      <xdr:row>75</xdr:row>
      <xdr:rowOff>25400</xdr:rowOff>
    </xdr:to>
    <xdr:pic>
      <xdr:nvPicPr>
        <xdr:cNvPr id="11" name="Picture 10" descr="Why Does Lumber Need to be Dried? - Videos">
          <a:extLst>
            <a:ext uri="{FF2B5EF4-FFF2-40B4-BE49-F238E27FC236}">
              <a16:creationId xmlns:a16="http://schemas.microsoft.com/office/drawing/2014/main" id="{67921D36-41C9-4246-8FE6-FE327159A4F2}"/>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0" y="22847300"/>
          <a:ext cx="2540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74</xdr:row>
      <xdr:rowOff>0</xdr:rowOff>
    </xdr:from>
    <xdr:to>
      <xdr:col>1</xdr:col>
      <xdr:colOff>50800</xdr:colOff>
      <xdr:row>78</xdr:row>
      <xdr:rowOff>22894</xdr:rowOff>
    </xdr:to>
    <xdr:pic>
      <xdr:nvPicPr>
        <xdr:cNvPr id="12" name="Picture 11" descr="Forest Taxation: Forest Finance and Timber Tax Education">
          <a:hlinkClick xmlns:r="http://schemas.openxmlformats.org/officeDocument/2006/relationships" r:id="rId15" tooltip="Forest Taxation: Forest Finance and Timber Tax Education"/>
          <a:extLst>
            <a:ext uri="{FF2B5EF4-FFF2-40B4-BE49-F238E27FC236}">
              <a16:creationId xmlns:a16="http://schemas.microsoft.com/office/drawing/2014/main" id="{CBDDF6EA-BB2B-5948-A843-794C9BED77ED}"/>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0" y="23266400"/>
          <a:ext cx="1231900" cy="850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74</xdr:row>
      <xdr:rowOff>0</xdr:rowOff>
    </xdr:from>
    <xdr:to>
      <xdr:col>0</xdr:col>
      <xdr:colOff>228600</xdr:colOff>
      <xdr:row>75</xdr:row>
      <xdr:rowOff>12700</xdr:rowOff>
    </xdr:to>
    <xdr:pic>
      <xdr:nvPicPr>
        <xdr:cNvPr id="13" name="Picture 12" descr="Forest Taxation: Forest Finance and Timber Tax Education - Online Courses">
          <a:extLst>
            <a:ext uri="{FF2B5EF4-FFF2-40B4-BE49-F238E27FC236}">
              <a16:creationId xmlns:a16="http://schemas.microsoft.com/office/drawing/2014/main" id="{29EDF0F6-2830-8E46-80E1-2F0ED29CE20F}"/>
            </a:ext>
          </a:extLst>
        </xdr:cNvPr>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0" y="23698200"/>
          <a:ext cx="228600" cy="215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74</xdr:row>
      <xdr:rowOff>0</xdr:rowOff>
    </xdr:from>
    <xdr:to>
      <xdr:col>1</xdr:col>
      <xdr:colOff>50800</xdr:colOff>
      <xdr:row>78</xdr:row>
      <xdr:rowOff>14941</xdr:rowOff>
    </xdr:to>
    <xdr:pic>
      <xdr:nvPicPr>
        <xdr:cNvPr id="14" name="Picture 13" descr="History and Cultivation of Ginseng">
          <a:hlinkClick xmlns:r="http://schemas.openxmlformats.org/officeDocument/2006/relationships" r:id="rId18" tooltip="History and Cultivation of Ginseng"/>
          <a:extLst>
            <a:ext uri="{FF2B5EF4-FFF2-40B4-BE49-F238E27FC236}">
              <a16:creationId xmlns:a16="http://schemas.microsoft.com/office/drawing/2014/main" id="{74F76D61-F836-D840-8886-4BD2127EA2E6}"/>
            </a:ext>
          </a:extLst>
        </xdr:cNvPr>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0" y="24117300"/>
          <a:ext cx="1231900" cy="850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74</xdr:row>
      <xdr:rowOff>0</xdr:rowOff>
    </xdr:from>
    <xdr:to>
      <xdr:col>0</xdr:col>
      <xdr:colOff>203200</xdr:colOff>
      <xdr:row>75</xdr:row>
      <xdr:rowOff>25400</xdr:rowOff>
    </xdr:to>
    <xdr:pic>
      <xdr:nvPicPr>
        <xdr:cNvPr id="15" name="Picture 14" descr="History and Cultivation of Ginseng - Articles">
          <a:extLst>
            <a:ext uri="{FF2B5EF4-FFF2-40B4-BE49-F238E27FC236}">
              <a16:creationId xmlns:a16="http://schemas.microsoft.com/office/drawing/2014/main" id="{40AE64DE-6255-9F43-BF56-9C1ED2C27EDA}"/>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0" y="24549100"/>
          <a:ext cx="2032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74</xdr:row>
      <xdr:rowOff>0</xdr:rowOff>
    </xdr:from>
    <xdr:to>
      <xdr:col>1</xdr:col>
      <xdr:colOff>50800</xdr:colOff>
      <xdr:row>78</xdr:row>
      <xdr:rowOff>14941</xdr:rowOff>
    </xdr:to>
    <xdr:pic>
      <xdr:nvPicPr>
        <xdr:cNvPr id="16" name="Picture 15" descr="Tubing System Installation">
          <a:hlinkClick xmlns:r="http://schemas.openxmlformats.org/officeDocument/2006/relationships" r:id="rId20" tooltip="Tubing System Installation"/>
          <a:extLst>
            <a:ext uri="{FF2B5EF4-FFF2-40B4-BE49-F238E27FC236}">
              <a16:creationId xmlns:a16="http://schemas.microsoft.com/office/drawing/2014/main" id="{3624108D-A1E6-014F-8719-D54F3B5E4950}"/>
            </a:ext>
          </a:extLst>
        </xdr:cNvPr>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0" y="24968200"/>
          <a:ext cx="1231900" cy="850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andykerr.net/" TargetMode="External"/><Relationship Id="rId1" Type="http://schemas.openxmlformats.org/officeDocument/2006/relationships/hyperlink" Target="mailto:andykerr@andykerr.net"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extension.psu.edu/calculating-the-green-weight-of-wood-species"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fao.org/faostat/en/" TargetMode="External"/><Relationship Id="rId7" Type="http://schemas.openxmlformats.org/officeDocument/2006/relationships/hyperlink" Target="https://www.energy.gov/sites/prod/files/2016/12/f34/2016_billion_ton_report_12.2.16_0.pdf" TargetMode="External"/><Relationship Id="rId2" Type="http://schemas.openxmlformats.org/officeDocument/2006/relationships/hyperlink" Target="https://extension.psu.edu/calculating-the-green-weight-of-wood-species" TargetMode="External"/><Relationship Id="rId1" Type="http://schemas.openxmlformats.org/officeDocument/2006/relationships/hyperlink" Target="http://www.fao.org/faostat/en/" TargetMode="External"/><Relationship Id="rId6" Type="http://schemas.openxmlformats.org/officeDocument/2006/relationships/hyperlink" Target="http://usda.mannlib.cornell.edu/usda/current/Acre/Acre-06-29-2018.pdf" TargetMode="External"/><Relationship Id="rId5" Type="http://schemas.openxmlformats.org/officeDocument/2006/relationships/hyperlink" Target="https://www.nass.usda.gov/Publications/Ag_Statistics/2017/Complete%20Ag%20Stats%202017.pdf" TargetMode="External"/><Relationship Id="rId4" Type="http://schemas.openxmlformats.org/officeDocument/2006/relationships/hyperlink" Target="https://catalog.extension.oregonstate.edu/sites/catalog/files/project/pdf/sb681.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bls.gov/oes/current/oes517041.htm" TargetMode="External"/><Relationship Id="rId3" Type="http://schemas.openxmlformats.org/officeDocument/2006/relationships/hyperlink" Target="https://www.bls.gov/ooh/farming-fishing-and-forestry/logging-workers.htm" TargetMode="External"/><Relationship Id="rId7" Type="http://schemas.openxmlformats.org/officeDocument/2006/relationships/hyperlink" Target="https://www.bls.gov/ooh/farming-fishing-and-forestry/logging-workers.htm" TargetMode="External"/><Relationship Id="rId2" Type="http://schemas.openxmlformats.org/officeDocument/2006/relationships/hyperlink" Target="https://www.bls.gov/ooh/farming-fishing-and-forestry/forest-and-conservation-workers.htm" TargetMode="External"/><Relationship Id="rId1" Type="http://schemas.openxmlformats.org/officeDocument/2006/relationships/hyperlink" Target="https://www.fia.fs.fed.us/library/brochures/docs/2012/ForestFacts_1952-2012_English.pdf" TargetMode="External"/><Relationship Id="rId6" Type="http://schemas.openxmlformats.org/officeDocument/2006/relationships/hyperlink" Target="https://www.bls.gov/ooh/farming-fishing-and-forestry/forest-and-conservation-workers.htm" TargetMode="External"/><Relationship Id="rId5" Type="http://schemas.openxmlformats.org/officeDocument/2006/relationships/hyperlink" Target="https://www.bls.gov/oes/current/oes517042.htm" TargetMode="External"/><Relationship Id="rId4" Type="http://schemas.openxmlformats.org/officeDocument/2006/relationships/hyperlink" Target="https://www.bls.gov/oes/current/oes517041.htm" TargetMode="External"/><Relationship Id="rId9" Type="http://schemas.openxmlformats.org/officeDocument/2006/relationships/hyperlink" Target="https://www.bls.gov/oes/current/oes517042.htm"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www.fao.org/faostat/en/"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www.energy.gov/sites/prod/files/2016/12/f34/2016_billion_ton_report_12.2.16_0.pdf"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www.fpl.fs.fed.us/documnts/fpltn/fpltn-191-1953.pdf"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source:%20http://www.fao.org/faostat/en/"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www.kylesconverter.com/area-density/tonnes-per-hectare-to-tonnes-per-acre" TargetMode="External"/><Relationship Id="rId3" Type="http://schemas.openxmlformats.org/officeDocument/2006/relationships/hyperlink" Target="http://forisk.com/blog/2017/10/11/math-timberland-returns-unease-rational-thought/" TargetMode="External"/><Relationship Id="rId7" Type="http://schemas.openxmlformats.org/officeDocument/2006/relationships/hyperlink" Target="https://www.bls.gov/data/inflation_calculator.htm" TargetMode="External"/><Relationship Id="rId2" Type="http://schemas.openxmlformats.org/officeDocument/2006/relationships/hyperlink" Target="http://www.fao.org/3/I9535EN/i9535en.pdf" TargetMode="External"/><Relationship Id="rId1" Type="http://schemas.openxmlformats.org/officeDocument/2006/relationships/hyperlink" Target="http://wedocs.unep.org/bitstream/handle/20.500.11822/19113/Costanza_et_al_GEC_2014_%2b_SI.pdf?sequence=1&amp;isAllowed=y" TargetMode="External"/><Relationship Id="rId6" Type="http://schemas.openxmlformats.org/officeDocument/2006/relationships/hyperlink" Target="https://www.whitehouse.gov/wp-content/uploads/2017/11/Appendix-C.pdf" TargetMode="External"/><Relationship Id="rId5" Type="http://schemas.openxmlformats.org/officeDocument/2006/relationships/hyperlink" Target="https://www.whitehouse.gov/wp-content/uploads/2017/11/Appendix-C.pdf" TargetMode="External"/><Relationship Id="rId4" Type="http://schemas.openxmlformats.org/officeDocument/2006/relationships/hyperlink" Target="https://www.bls.gov/data/inflation_calculator.htm" TargetMode="External"/><Relationship Id="rId9" Type="http://schemas.openxmlformats.org/officeDocument/2006/relationships/hyperlink" Target="http://www.kylesconverter.com/area-density/tonnes-per-hectare-to-tonnes-per-acre"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www.researchgate.net/publication/321883218_Crop_physiology_of_fibre_hemp_Cannabis_sativa_L" TargetMode="External"/><Relationship Id="rId2" Type="http://schemas.openxmlformats.org/officeDocument/2006/relationships/hyperlink" Target="http://www.internationalhempassociation.org/jiha/iha02107.html" TargetMode="External"/><Relationship Id="rId1" Type="http://schemas.openxmlformats.org/officeDocument/2006/relationships/hyperlink" Target="http://www.kylesconverter.com/area-density/tonnes-per-hectare-to-tonnes-per-acre" TargetMode="External"/><Relationship Id="rId4" Type="http://schemas.openxmlformats.org/officeDocument/2006/relationships/hyperlink" Target="https://catalog.extension.oregonstate.edu/sites/catalog/files/project/pdf/sb68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A2C476-3907-6C4A-98E1-508EED94BF36}">
  <dimension ref="A1:B31"/>
  <sheetViews>
    <sheetView workbookViewId="0">
      <selection sqref="A1:B1"/>
    </sheetView>
  </sheetViews>
  <sheetFormatPr baseColWidth="10" defaultRowHeight="16"/>
  <cols>
    <col min="1" max="1" width="34" style="96" customWidth="1"/>
    <col min="2" max="2" width="74.1640625" customWidth="1"/>
  </cols>
  <sheetData>
    <row r="1" spans="1:2" ht="102" customHeight="1">
      <c r="A1" s="138" t="s">
        <v>589</v>
      </c>
      <c r="B1" s="136"/>
    </row>
    <row r="2" spans="1:2" ht="93" customHeight="1">
      <c r="A2" s="139" t="s">
        <v>502</v>
      </c>
      <c r="B2" s="140"/>
    </row>
    <row r="3" spans="1:2" ht="19">
      <c r="A3" s="100"/>
    </row>
    <row r="4" spans="1:2" ht="19">
      <c r="A4" s="100"/>
    </row>
    <row r="5" spans="1:2" ht="17">
      <c r="A5" s="141" t="s">
        <v>499</v>
      </c>
      <c r="B5" s="136"/>
    </row>
    <row r="6" spans="1:2" ht="17">
      <c r="A6" s="142" t="s">
        <v>500</v>
      </c>
      <c r="B6" s="136"/>
    </row>
    <row r="8" spans="1:2">
      <c r="A8" s="136" t="s">
        <v>493</v>
      </c>
      <c r="B8" s="136"/>
    </row>
    <row r="9" spans="1:2">
      <c r="A9" s="137" t="s">
        <v>494</v>
      </c>
      <c r="B9" s="136"/>
    </row>
    <row r="10" spans="1:2">
      <c r="A10" s="136" t="s">
        <v>495</v>
      </c>
      <c r="B10" s="136"/>
    </row>
    <row r="11" spans="1:2">
      <c r="A11" s="137" t="s">
        <v>496</v>
      </c>
      <c r="B11" s="136"/>
    </row>
    <row r="12" spans="1:2">
      <c r="A12" s="136" t="s">
        <v>497</v>
      </c>
      <c r="B12" s="136"/>
    </row>
    <row r="13" spans="1:2" ht="50" customHeight="1">
      <c r="A13" s="136" t="s">
        <v>519</v>
      </c>
      <c r="B13" s="136"/>
    </row>
    <row r="14" spans="1:2">
      <c r="A14" s="136"/>
      <c r="B14" s="136"/>
    </row>
    <row r="15" spans="1:2">
      <c r="A15" s="136" t="s">
        <v>498</v>
      </c>
      <c r="B15" s="136"/>
    </row>
    <row r="16" spans="1:2" ht="17">
      <c r="A16" s="96" t="s">
        <v>572</v>
      </c>
      <c r="B16" t="s">
        <v>510</v>
      </c>
    </row>
    <row r="17" spans="1:2" ht="17">
      <c r="A17" s="96" t="s">
        <v>573</v>
      </c>
      <c r="B17" t="s">
        <v>511</v>
      </c>
    </row>
    <row r="18" spans="1:2" ht="17">
      <c r="A18" s="96" t="s">
        <v>503</v>
      </c>
      <c r="B18" t="s">
        <v>512</v>
      </c>
    </row>
    <row r="19" spans="1:2" ht="17">
      <c r="A19" s="96" t="s">
        <v>504</v>
      </c>
      <c r="B19" t="s">
        <v>513</v>
      </c>
    </row>
    <row r="20" spans="1:2" ht="17">
      <c r="A20" s="96" t="s">
        <v>505</v>
      </c>
      <c r="B20" t="s">
        <v>514</v>
      </c>
    </row>
    <row r="21" spans="1:2" ht="17">
      <c r="A21" s="96" t="s">
        <v>506</v>
      </c>
      <c r="B21" t="s">
        <v>515</v>
      </c>
    </row>
    <row r="22" spans="1:2" ht="17">
      <c r="A22" s="96" t="s">
        <v>507</v>
      </c>
      <c r="B22" t="s">
        <v>516</v>
      </c>
    </row>
    <row r="23" spans="1:2" ht="17">
      <c r="A23" s="96" t="s">
        <v>508</v>
      </c>
      <c r="B23" t="s">
        <v>517</v>
      </c>
    </row>
    <row r="24" spans="1:2" ht="17">
      <c r="A24" s="96" t="s">
        <v>509</v>
      </c>
      <c r="B24" t="s">
        <v>518</v>
      </c>
    </row>
    <row r="28" spans="1:2" ht="35" customHeight="1">
      <c r="A28" s="136" t="s">
        <v>501</v>
      </c>
      <c r="B28" s="136"/>
    </row>
    <row r="30" spans="1:2" ht="34">
      <c r="A30" s="112" t="s">
        <v>560</v>
      </c>
    </row>
    <row r="31" spans="1:2" ht="17">
      <c r="A31" s="113" t="s">
        <v>561</v>
      </c>
    </row>
  </sheetData>
  <mergeCells count="13">
    <mergeCell ref="A9:B9"/>
    <mergeCell ref="A1:B1"/>
    <mergeCell ref="A2:B2"/>
    <mergeCell ref="A5:B5"/>
    <mergeCell ref="A6:B6"/>
    <mergeCell ref="A8:B8"/>
    <mergeCell ref="A15:B15"/>
    <mergeCell ref="A28:B28"/>
    <mergeCell ref="A10:B10"/>
    <mergeCell ref="A11:B11"/>
    <mergeCell ref="A12:B12"/>
    <mergeCell ref="A13:B13"/>
    <mergeCell ref="A14:B14"/>
  </mergeCells>
  <hyperlinks>
    <hyperlink ref="A11" r:id="rId1" xr:uid="{8F9BE43E-16FB-214B-805B-BD0536F0744E}"/>
    <hyperlink ref="A9" r:id="rId2" xr:uid="{AC14102B-711C-6541-B62C-B58C7C5FE4D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36BDCA-2A67-3D4E-994B-3E7D3C66D253}">
  <dimension ref="A1:R74"/>
  <sheetViews>
    <sheetView zoomScale="85" workbookViewId="0">
      <selection activeCell="A3" sqref="A3"/>
    </sheetView>
  </sheetViews>
  <sheetFormatPr baseColWidth="10" defaultRowHeight="16"/>
  <cols>
    <col min="1" max="1" width="15.5" customWidth="1"/>
    <col min="2" max="2" width="18.1640625" customWidth="1"/>
    <col min="3" max="3" width="26.83203125" customWidth="1"/>
    <col min="6" max="6" width="15.1640625" customWidth="1"/>
    <col min="7" max="7" width="13.6640625" customWidth="1"/>
  </cols>
  <sheetData>
    <row r="1" spans="1:18">
      <c r="A1" t="s">
        <v>267</v>
      </c>
    </row>
    <row r="2" spans="1:18">
      <c r="A2" s="49" t="s">
        <v>266</v>
      </c>
    </row>
    <row r="3" spans="1:18">
      <c r="A3" t="s">
        <v>591</v>
      </c>
    </row>
    <row r="4" spans="1:18" ht="23">
      <c r="A4" s="20" t="s">
        <v>97</v>
      </c>
    </row>
    <row r="5" spans="1:18" s="3" customFormat="1" ht="48" customHeight="1">
      <c r="A5" s="23"/>
      <c r="B5" s="23"/>
      <c r="C5" s="23"/>
      <c r="D5" s="23"/>
      <c r="E5" s="23"/>
      <c r="F5" s="151" t="s">
        <v>98</v>
      </c>
      <c r="G5" s="152"/>
      <c r="H5" s="152"/>
      <c r="I5" s="152"/>
      <c r="J5" s="152"/>
      <c r="K5" s="151" t="s">
        <v>99</v>
      </c>
      <c r="L5" s="152"/>
      <c r="M5" s="152"/>
      <c r="N5" s="152"/>
      <c r="O5" s="151" t="s">
        <v>100</v>
      </c>
      <c r="P5" s="152"/>
      <c r="Q5" s="152"/>
      <c r="R5" s="152"/>
    </row>
    <row r="6" spans="1:18" s="4" customFormat="1" ht="42">
      <c r="A6" s="22" t="s">
        <v>101</v>
      </c>
      <c r="B6" s="22" t="s">
        <v>102</v>
      </c>
      <c r="C6" s="22" t="s">
        <v>103</v>
      </c>
      <c r="D6" s="22" t="s">
        <v>104</v>
      </c>
      <c r="E6" s="22" t="s">
        <v>105</v>
      </c>
      <c r="F6" s="22" t="s">
        <v>106</v>
      </c>
      <c r="G6" s="22" t="s">
        <v>107</v>
      </c>
      <c r="H6" s="22" t="s">
        <v>108</v>
      </c>
      <c r="I6" s="22" t="s">
        <v>109</v>
      </c>
      <c r="J6" s="22" t="s">
        <v>110</v>
      </c>
      <c r="K6" s="22" t="s">
        <v>111</v>
      </c>
      <c r="L6" s="22" t="s">
        <v>112</v>
      </c>
      <c r="M6" s="22" t="s">
        <v>113</v>
      </c>
      <c r="N6" s="22" t="s">
        <v>114</v>
      </c>
      <c r="O6" s="22" t="s">
        <v>111</v>
      </c>
      <c r="P6" s="22" t="s">
        <v>112</v>
      </c>
      <c r="Q6" s="22" t="s">
        <v>113</v>
      </c>
      <c r="R6" s="22" t="s">
        <v>114</v>
      </c>
    </row>
    <row r="7" spans="1:18" ht="20">
      <c r="A7" s="21" t="s">
        <v>115</v>
      </c>
      <c r="B7" s="21" t="s">
        <v>116</v>
      </c>
      <c r="C7" s="21" t="s">
        <v>117</v>
      </c>
      <c r="D7" s="21">
        <v>0.44</v>
      </c>
      <c r="E7" s="21">
        <v>0.47</v>
      </c>
      <c r="F7" s="21">
        <v>58</v>
      </c>
      <c r="G7" s="21">
        <v>97</v>
      </c>
      <c r="H7" s="21">
        <v>78</v>
      </c>
      <c r="I7" s="21">
        <v>71</v>
      </c>
      <c r="J7" s="21">
        <v>84</v>
      </c>
      <c r="K7" s="21">
        <v>526</v>
      </c>
      <c r="L7" s="21">
        <v>781</v>
      </c>
      <c r="M7" s="21">
        <v>752</v>
      </c>
      <c r="N7" s="21">
        <v>810</v>
      </c>
      <c r="O7" s="21">
        <v>33</v>
      </c>
      <c r="P7" s="21">
        <v>49</v>
      </c>
      <c r="Q7" s="21">
        <v>47</v>
      </c>
      <c r="R7" s="21">
        <v>51</v>
      </c>
    </row>
    <row r="8" spans="1:18" ht="20">
      <c r="A8" s="21" t="s">
        <v>115</v>
      </c>
      <c r="B8" s="21" t="s">
        <v>118</v>
      </c>
      <c r="C8" s="21" t="s">
        <v>119</v>
      </c>
      <c r="D8" s="21">
        <v>0.56000000000000005</v>
      </c>
      <c r="E8" s="21">
        <v>0.63</v>
      </c>
      <c r="F8" s="21">
        <v>65</v>
      </c>
      <c r="G8" s="21">
        <v>72</v>
      </c>
      <c r="H8" s="21">
        <v>69</v>
      </c>
      <c r="I8" s="21">
        <v>67</v>
      </c>
      <c r="J8" s="21">
        <v>70</v>
      </c>
      <c r="K8" s="21">
        <v>706</v>
      </c>
      <c r="L8" s="21">
        <v>944</v>
      </c>
      <c r="M8" s="21">
        <v>937</v>
      </c>
      <c r="N8" s="21">
        <v>950</v>
      </c>
      <c r="O8" s="21">
        <v>44</v>
      </c>
      <c r="P8" s="21">
        <v>59</v>
      </c>
      <c r="Q8" s="21">
        <v>58</v>
      </c>
      <c r="R8" s="21">
        <v>59</v>
      </c>
    </row>
    <row r="9" spans="1:18" ht="20">
      <c r="A9" s="21" t="s">
        <v>120</v>
      </c>
      <c r="B9" s="21" t="s">
        <v>121</v>
      </c>
      <c r="C9" s="21" t="s">
        <v>122</v>
      </c>
      <c r="D9" s="21">
        <v>0.48</v>
      </c>
      <c r="E9" s="21">
        <v>0.55000000000000004</v>
      </c>
      <c r="F9" s="21">
        <v>89</v>
      </c>
      <c r="G9" s="21">
        <v>72</v>
      </c>
      <c r="H9" s="21">
        <v>81</v>
      </c>
      <c r="I9" s="21">
        <v>78</v>
      </c>
      <c r="J9" s="21">
        <v>83</v>
      </c>
      <c r="K9" s="21">
        <v>616</v>
      </c>
      <c r="L9" s="21">
        <v>866</v>
      </c>
      <c r="M9" s="21">
        <v>853</v>
      </c>
      <c r="N9" s="21">
        <v>880</v>
      </c>
      <c r="O9" s="21">
        <v>38</v>
      </c>
      <c r="P9" s="21">
        <v>54</v>
      </c>
      <c r="Q9" s="21">
        <v>53</v>
      </c>
      <c r="R9" s="21">
        <v>55</v>
      </c>
    </row>
    <row r="10" spans="1:18" ht="20">
      <c r="A10" s="21" t="s">
        <v>120</v>
      </c>
      <c r="B10" s="21" t="s">
        <v>123</v>
      </c>
      <c r="C10" s="21" t="s">
        <v>124</v>
      </c>
      <c r="D10" s="21">
        <v>0.6</v>
      </c>
      <c r="E10" s="21">
        <v>0.65</v>
      </c>
      <c r="F10" s="21">
        <v>75</v>
      </c>
      <c r="G10" s="21">
        <v>70</v>
      </c>
      <c r="H10" s="21">
        <v>73</v>
      </c>
      <c r="I10" s="21">
        <v>72</v>
      </c>
      <c r="J10" s="21">
        <v>73</v>
      </c>
      <c r="K10" s="21">
        <v>728</v>
      </c>
      <c r="L10" s="21">
        <v>1035</v>
      </c>
      <c r="M10" s="21">
        <v>1030</v>
      </c>
      <c r="N10" s="21">
        <v>1040</v>
      </c>
      <c r="O10" s="21">
        <v>45</v>
      </c>
      <c r="P10" s="21">
        <v>65</v>
      </c>
      <c r="Q10" s="21">
        <v>64</v>
      </c>
      <c r="R10" s="21">
        <v>65</v>
      </c>
    </row>
    <row r="11" spans="1:18" ht="20">
      <c r="A11" s="21" t="s">
        <v>120</v>
      </c>
      <c r="B11" s="21" t="s">
        <v>125</v>
      </c>
      <c r="C11" s="21" t="s">
        <v>126</v>
      </c>
      <c r="D11" s="21">
        <v>0.55000000000000004</v>
      </c>
      <c r="E11" s="21">
        <v>0.62</v>
      </c>
      <c r="F11" s="21">
        <v>74</v>
      </c>
      <c r="G11" s="21">
        <v>72</v>
      </c>
      <c r="H11" s="21">
        <v>73</v>
      </c>
      <c r="I11" s="21">
        <v>73</v>
      </c>
      <c r="J11" s="21">
        <v>73</v>
      </c>
      <c r="K11" s="21">
        <v>694</v>
      </c>
      <c r="L11" s="21">
        <v>952</v>
      </c>
      <c r="M11" s="21">
        <v>950</v>
      </c>
      <c r="N11" s="21">
        <v>953</v>
      </c>
      <c r="O11" s="21">
        <v>43</v>
      </c>
      <c r="P11" s="21">
        <v>59</v>
      </c>
      <c r="Q11" s="21">
        <v>59</v>
      </c>
      <c r="R11" s="21">
        <v>60</v>
      </c>
    </row>
    <row r="12" spans="1:18" ht="20">
      <c r="A12" s="21" t="s">
        <v>127</v>
      </c>
      <c r="B12" s="21" t="s">
        <v>128</v>
      </c>
      <c r="C12" s="21" t="s">
        <v>129</v>
      </c>
      <c r="D12" s="21">
        <v>0.6</v>
      </c>
      <c r="E12" s="21">
        <v>0.66</v>
      </c>
      <c r="F12" s="21">
        <v>80</v>
      </c>
      <c r="G12" s="21">
        <v>54</v>
      </c>
      <c r="H12" s="21">
        <v>67</v>
      </c>
      <c r="I12" s="21">
        <v>63</v>
      </c>
      <c r="J12" s="21">
        <v>71</v>
      </c>
      <c r="K12" s="21">
        <v>739</v>
      </c>
      <c r="L12" s="21">
        <v>1002</v>
      </c>
      <c r="M12" s="21">
        <v>976</v>
      </c>
      <c r="N12" s="21">
        <v>1028</v>
      </c>
      <c r="O12" s="21">
        <v>46</v>
      </c>
      <c r="P12" s="21">
        <v>63</v>
      </c>
      <c r="Q12" s="21">
        <v>61</v>
      </c>
      <c r="R12" s="21">
        <v>64</v>
      </c>
    </row>
    <row r="13" spans="1:18" ht="20">
      <c r="A13" s="21" t="s">
        <v>127</v>
      </c>
      <c r="B13" s="21" t="s">
        <v>130</v>
      </c>
      <c r="C13" s="21" t="s">
        <v>131</v>
      </c>
      <c r="D13" s="21">
        <v>0.64</v>
      </c>
      <c r="E13" s="21">
        <v>0.72</v>
      </c>
      <c r="F13" s="21">
        <v>70</v>
      </c>
      <c r="G13" s="21">
        <v>52</v>
      </c>
      <c r="H13" s="21">
        <v>61</v>
      </c>
      <c r="I13" s="21">
        <v>58</v>
      </c>
      <c r="J13" s="21">
        <v>64</v>
      </c>
      <c r="K13" s="21">
        <v>806</v>
      </c>
      <c r="L13" s="21">
        <v>1030</v>
      </c>
      <c r="M13" s="21">
        <v>1011</v>
      </c>
      <c r="N13" s="21">
        <v>1050</v>
      </c>
      <c r="O13" s="21">
        <v>50</v>
      </c>
      <c r="P13" s="21">
        <v>64</v>
      </c>
      <c r="Q13" s="21">
        <v>63</v>
      </c>
      <c r="R13" s="21">
        <v>66</v>
      </c>
    </row>
    <row r="14" spans="1:18" ht="20">
      <c r="A14" s="21" t="s">
        <v>127</v>
      </c>
      <c r="B14" s="21" t="s">
        <v>132</v>
      </c>
      <c r="C14" s="21" t="s">
        <v>133</v>
      </c>
      <c r="D14" s="21">
        <v>0.66</v>
      </c>
      <c r="E14" s="21">
        <v>0.75</v>
      </c>
      <c r="F14" s="21">
        <v>71</v>
      </c>
      <c r="G14" s="21">
        <v>49</v>
      </c>
      <c r="H14" s="21">
        <v>60</v>
      </c>
      <c r="I14" s="21">
        <v>56</v>
      </c>
      <c r="J14" s="21">
        <v>64</v>
      </c>
      <c r="K14" s="21">
        <v>840</v>
      </c>
      <c r="L14" s="21">
        <v>1056</v>
      </c>
      <c r="M14" s="21">
        <v>1032</v>
      </c>
      <c r="N14" s="21">
        <v>1080</v>
      </c>
      <c r="O14" s="21">
        <v>52</v>
      </c>
      <c r="P14" s="21">
        <v>66</v>
      </c>
      <c r="Q14" s="21">
        <v>64</v>
      </c>
      <c r="R14" s="21">
        <v>67</v>
      </c>
    </row>
    <row r="15" spans="1:18" ht="20">
      <c r="A15" s="21" t="s">
        <v>127</v>
      </c>
      <c r="B15" s="21" t="s">
        <v>134</v>
      </c>
      <c r="C15" s="21" t="s">
        <v>135</v>
      </c>
      <c r="D15" s="21">
        <v>0.62</v>
      </c>
      <c r="E15" s="21">
        <v>0.68</v>
      </c>
      <c r="F15" s="21">
        <v>69</v>
      </c>
      <c r="G15" s="21">
        <v>52</v>
      </c>
      <c r="H15" s="21">
        <v>61</v>
      </c>
      <c r="I15" s="21">
        <v>58</v>
      </c>
      <c r="J15" s="21">
        <v>63</v>
      </c>
      <c r="K15" s="21">
        <v>762</v>
      </c>
      <c r="L15" s="21">
        <v>995</v>
      </c>
      <c r="M15" s="21">
        <v>978</v>
      </c>
      <c r="N15" s="21">
        <v>1013</v>
      </c>
      <c r="O15" s="21">
        <v>48</v>
      </c>
      <c r="P15" s="21">
        <v>62</v>
      </c>
      <c r="Q15" s="21">
        <v>61</v>
      </c>
      <c r="R15" s="21">
        <v>63</v>
      </c>
    </row>
    <row r="16" spans="1:18" ht="20">
      <c r="A16" s="21" t="s">
        <v>127</v>
      </c>
      <c r="B16" s="21" t="s">
        <v>136</v>
      </c>
      <c r="C16" s="21" t="s">
        <v>137</v>
      </c>
      <c r="D16" s="21">
        <v>0.62</v>
      </c>
      <c r="E16" s="21">
        <v>0.68</v>
      </c>
      <c r="F16" s="21">
        <v>68</v>
      </c>
      <c r="G16" s="21">
        <v>50</v>
      </c>
      <c r="H16" s="21">
        <v>59</v>
      </c>
      <c r="I16" s="21">
        <v>56</v>
      </c>
      <c r="J16" s="21">
        <v>62</v>
      </c>
      <c r="K16" s="21">
        <v>762</v>
      </c>
      <c r="L16" s="21">
        <v>986</v>
      </c>
      <c r="M16" s="21">
        <v>967</v>
      </c>
      <c r="N16" s="21">
        <v>1004</v>
      </c>
      <c r="O16" s="21">
        <v>48</v>
      </c>
      <c r="P16" s="21">
        <v>62</v>
      </c>
      <c r="Q16" s="21">
        <v>60</v>
      </c>
      <c r="R16" s="21">
        <v>63</v>
      </c>
    </row>
    <row r="17" spans="1:18" ht="20">
      <c r="A17" s="21" t="s">
        <v>127</v>
      </c>
      <c r="B17" s="21" t="s">
        <v>138</v>
      </c>
      <c r="C17" s="21" t="s">
        <v>139</v>
      </c>
      <c r="D17" s="21">
        <v>0.61</v>
      </c>
      <c r="E17" s="21">
        <v>0.62</v>
      </c>
      <c r="F17" s="21">
        <v>97</v>
      </c>
      <c r="G17" s="21">
        <v>62</v>
      </c>
      <c r="H17" s="21">
        <v>80</v>
      </c>
      <c r="I17" s="21">
        <v>74</v>
      </c>
      <c r="J17" s="21">
        <v>85</v>
      </c>
      <c r="K17" s="21">
        <v>694</v>
      </c>
      <c r="L17" s="21">
        <v>1095</v>
      </c>
      <c r="M17" s="21">
        <v>1059</v>
      </c>
      <c r="N17" s="21">
        <v>1131</v>
      </c>
      <c r="O17" s="21">
        <v>43</v>
      </c>
      <c r="P17" s="21">
        <v>68</v>
      </c>
      <c r="Q17" s="21">
        <v>66</v>
      </c>
      <c r="R17" s="21">
        <v>71</v>
      </c>
    </row>
    <row r="18" spans="1:18" ht="20">
      <c r="A18" s="21" t="s">
        <v>140</v>
      </c>
      <c r="B18" s="21" t="s">
        <v>141</v>
      </c>
      <c r="C18" s="21" t="s">
        <v>142</v>
      </c>
      <c r="D18" s="21">
        <v>0.49</v>
      </c>
      <c r="E18" s="21">
        <v>0.53</v>
      </c>
      <c r="F18" s="21">
        <v>61</v>
      </c>
      <c r="G18" s="21">
        <v>65</v>
      </c>
      <c r="H18" s="21">
        <v>63</v>
      </c>
      <c r="I18" s="21">
        <v>62</v>
      </c>
      <c r="J18" s="21">
        <v>64</v>
      </c>
      <c r="K18" s="21">
        <v>594</v>
      </c>
      <c r="L18" s="21">
        <v>799</v>
      </c>
      <c r="M18" s="21">
        <v>795</v>
      </c>
      <c r="N18" s="21">
        <v>802</v>
      </c>
      <c r="O18" s="21">
        <v>37</v>
      </c>
      <c r="P18" s="21">
        <v>50</v>
      </c>
      <c r="Q18" s="21">
        <v>50</v>
      </c>
      <c r="R18" s="21">
        <v>50</v>
      </c>
    </row>
    <row r="19" spans="1:18" ht="20">
      <c r="A19" s="21" t="s">
        <v>143</v>
      </c>
      <c r="B19" s="21" t="s">
        <v>144</v>
      </c>
      <c r="C19" s="21" t="s">
        <v>145</v>
      </c>
      <c r="D19" s="21">
        <v>0.56000000000000005</v>
      </c>
      <c r="E19" s="21">
        <v>0.64</v>
      </c>
      <c r="F19" s="21">
        <v>55</v>
      </c>
      <c r="G19" s="21">
        <v>72</v>
      </c>
      <c r="H19" s="21">
        <v>64</v>
      </c>
      <c r="I19" s="21">
        <v>61</v>
      </c>
      <c r="J19" s="21">
        <v>66</v>
      </c>
      <c r="K19" s="21">
        <v>717</v>
      </c>
      <c r="L19" s="21">
        <v>916</v>
      </c>
      <c r="M19" s="21">
        <v>900</v>
      </c>
      <c r="N19" s="21">
        <v>931</v>
      </c>
      <c r="O19" s="21">
        <v>45</v>
      </c>
      <c r="P19" s="21">
        <v>57</v>
      </c>
      <c r="Q19" s="21">
        <v>56</v>
      </c>
      <c r="R19" s="21">
        <v>58</v>
      </c>
    </row>
    <row r="20" spans="1:18" ht="20">
      <c r="A20" s="21" t="s">
        <v>146</v>
      </c>
      <c r="B20" s="21" t="s">
        <v>147</v>
      </c>
      <c r="C20" s="21" t="s">
        <v>148</v>
      </c>
      <c r="D20" s="21">
        <v>0.55000000000000004</v>
      </c>
      <c r="E20" s="21">
        <v>0.6</v>
      </c>
      <c r="F20" s="21">
        <v>46</v>
      </c>
      <c r="G20" s="21">
        <v>44</v>
      </c>
      <c r="H20" s="21">
        <v>45</v>
      </c>
      <c r="I20" s="21">
        <v>45</v>
      </c>
      <c r="J20" s="21">
        <v>45</v>
      </c>
      <c r="K20" s="21">
        <v>672</v>
      </c>
      <c r="L20" s="21">
        <v>798</v>
      </c>
      <c r="M20" s="21">
        <v>796</v>
      </c>
      <c r="N20" s="21">
        <v>799</v>
      </c>
      <c r="O20" s="21">
        <v>42</v>
      </c>
      <c r="P20" s="21">
        <v>50</v>
      </c>
      <c r="Q20" s="21">
        <v>50</v>
      </c>
      <c r="R20" s="21">
        <v>50</v>
      </c>
    </row>
    <row r="21" spans="1:18" ht="20">
      <c r="A21" s="21" t="s">
        <v>149</v>
      </c>
      <c r="B21" s="21" t="s">
        <v>150</v>
      </c>
      <c r="C21" s="21" t="s">
        <v>151</v>
      </c>
      <c r="D21" s="21">
        <v>0.51</v>
      </c>
      <c r="E21" s="21">
        <v>0.55000000000000004</v>
      </c>
      <c r="F21" s="21">
        <v>90</v>
      </c>
      <c r="G21" s="21">
        <v>73</v>
      </c>
      <c r="H21" s="21">
        <v>82</v>
      </c>
      <c r="I21" s="21">
        <v>79</v>
      </c>
      <c r="J21" s="21">
        <v>84</v>
      </c>
      <c r="K21" s="21">
        <v>616</v>
      </c>
      <c r="L21" s="21">
        <v>926</v>
      </c>
      <c r="M21" s="21">
        <v>911</v>
      </c>
      <c r="N21" s="21">
        <v>940</v>
      </c>
      <c r="O21" s="21">
        <v>38</v>
      </c>
      <c r="P21" s="21">
        <v>58</v>
      </c>
      <c r="Q21" s="21">
        <v>57</v>
      </c>
      <c r="R21" s="21">
        <v>59</v>
      </c>
    </row>
    <row r="22" spans="1:18" ht="20">
      <c r="A22" s="21" t="s">
        <v>152</v>
      </c>
      <c r="B22" s="21" t="s">
        <v>153</v>
      </c>
      <c r="C22" s="21" t="s">
        <v>154</v>
      </c>
      <c r="D22" s="21">
        <v>0.46</v>
      </c>
      <c r="E22" s="21">
        <v>0.52</v>
      </c>
      <c r="F22" s="21">
        <v>79</v>
      </c>
      <c r="G22" s="21">
        <v>137</v>
      </c>
      <c r="H22" s="21">
        <v>108</v>
      </c>
      <c r="I22" s="21">
        <v>98</v>
      </c>
      <c r="J22" s="21">
        <v>118</v>
      </c>
      <c r="K22" s="21">
        <v>582</v>
      </c>
      <c r="L22" s="21">
        <v>957</v>
      </c>
      <c r="M22" s="21">
        <v>912</v>
      </c>
      <c r="N22" s="21">
        <v>1001</v>
      </c>
      <c r="O22" s="21">
        <v>36</v>
      </c>
      <c r="P22" s="21">
        <v>60</v>
      </c>
      <c r="Q22" s="21">
        <v>57</v>
      </c>
      <c r="R22" s="21">
        <v>63</v>
      </c>
    </row>
    <row r="23" spans="1:18" ht="20">
      <c r="A23" s="21" t="s">
        <v>155</v>
      </c>
      <c r="B23" s="21" t="s">
        <v>156</v>
      </c>
      <c r="C23" s="21" t="s">
        <v>157</v>
      </c>
      <c r="D23" s="21">
        <v>0.4</v>
      </c>
      <c r="E23" s="21">
        <v>0.42</v>
      </c>
      <c r="F23" s="21">
        <v>83</v>
      </c>
      <c r="G23" s="21">
        <v>106</v>
      </c>
      <c r="H23" s="21">
        <v>95</v>
      </c>
      <c r="I23" s="21">
        <v>91</v>
      </c>
      <c r="J23" s="21">
        <v>98</v>
      </c>
      <c r="K23" s="21">
        <v>470</v>
      </c>
      <c r="L23" s="21">
        <v>778</v>
      </c>
      <c r="M23" s="21">
        <v>763</v>
      </c>
      <c r="N23" s="21">
        <v>793</v>
      </c>
      <c r="O23" s="21">
        <v>29</v>
      </c>
      <c r="P23" s="21">
        <v>49</v>
      </c>
      <c r="Q23" s="21">
        <v>48</v>
      </c>
      <c r="R23" s="21">
        <v>50</v>
      </c>
    </row>
    <row r="24" spans="1:18" ht="20">
      <c r="A24" s="21" t="s">
        <v>158</v>
      </c>
      <c r="B24" s="21" t="s">
        <v>159</v>
      </c>
      <c r="C24" s="21" t="s">
        <v>160</v>
      </c>
      <c r="D24" s="21">
        <v>0.46</v>
      </c>
      <c r="E24" s="21">
        <v>0.5</v>
      </c>
      <c r="F24" s="21">
        <v>80</v>
      </c>
      <c r="G24" s="21">
        <v>104</v>
      </c>
      <c r="H24" s="21">
        <v>92</v>
      </c>
      <c r="I24" s="21">
        <v>88</v>
      </c>
      <c r="J24" s="21">
        <v>96</v>
      </c>
      <c r="K24" s="21">
        <v>560</v>
      </c>
      <c r="L24" s="21">
        <v>883</v>
      </c>
      <c r="M24" s="21">
        <v>865</v>
      </c>
      <c r="N24" s="21">
        <v>902</v>
      </c>
      <c r="O24" s="21">
        <v>35</v>
      </c>
      <c r="P24" s="21">
        <v>55</v>
      </c>
      <c r="Q24" s="21">
        <v>54</v>
      </c>
      <c r="R24" s="21">
        <v>56</v>
      </c>
    </row>
    <row r="25" spans="1:18" ht="20">
      <c r="A25" s="21" t="s">
        <v>161</v>
      </c>
      <c r="B25" s="21" t="s">
        <v>162</v>
      </c>
      <c r="C25" s="21" t="s">
        <v>163</v>
      </c>
      <c r="D25" s="21">
        <v>0.61</v>
      </c>
      <c r="E25" s="21">
        <v>0.67</v>
      </c>
      <c r="F25" s="21">
        <v>81</v>
      </c>
      <c r="G25" s="21">
        <v>74</v>
      </c>
      <c r="H25" s="21">
        <v>78</v>
      </c>
      <c r="I25" s="21">
        <v>76</v>
      </c>
      <c r="J25" s="21">
        <v>79</v>
      </c>
      <c r="K25" s="21">
        <v>750</v>
      </c>
      <c r="L25" s="21">
        <v>1083</v>
      </c>
      <c r="M25" s="21">
        <v>1076</v>
      </c>
      <c r="N25" s="21">
        <v>1090</v>
      </c>
      <c r="O25" s="21">
        <v>47</v>
      </c>
      <c r="P25" s="21">
        <v>68</v>
      </c>
      <c r="Q25" s="21">
        <v>67</v>
      </c>
      <c r="R25" s="21">
        <v>68</v>
      </c>
    </row>
    <row r="26" spans="1:18" ht="20">
      <c r="A26" s="21" t="s">
        <v>164</v>
      </c>
      <c r="B26" s="21" t="s">
        <v>165</v>
      </c>
      <c r="C26" s="21" t="s">
        <v>166</v>
      </c>
      <c r="D26" s="21">
        <v>0.46</v>
      </c>
      <c r="E26" s="21">
        <v>0.5</v>
      </c>
      <c r="F26" s="21">
        <v>87</v>
      </c>
      <c r="G26" s="21">
        <v>115</v>
      </c>
      <c r="H26" s="21">
        <v>101</v>
      </c>
      <c r="I26" s="21">
        <v>96</v>
      </c>
      <c r="J26" s="21">
        <v>106</v>
      </c>
      <c r="K26" s="21">
        <v>560</v>
      </c>
      <c r="L26" s="21">
        <v>925</v>
      </c>
      <c r="M26" s="21">
        <v>903</v>
      </c>
      <c r="N26" s="21">
        <v>946</v>
      </c>
      <c r="O26" s="21">
        <v>35</v>
      </c>
      <c r="P26" s="21">
        <v>58</v>
      </c>
      <c r="Q26" s="21">
        <v>56</v>
      </c>
      <c r="R26" s="21">
        <v>59</v>
      </c>
    </row>
    <row r="27" spans="1:18" ht="20">
      <c r="A27" s="21" t="s">
        <v>164</v>
      </c>
      <c r="B27" s="21" t="s">
        <v>167</v>
      </c>
      <c r="C27" s="21" t="s">
        <v>168</v>
      </c>
      <c r="D27" s="21">
        <v>0.46</v>
      </c>
      <c r="E27" s="21">
        <v>0.5</v>
      </c>
      <c r="F27" s="21">
        <v>101</v>
      </c>
      <c r="G27" s="21">
        <v>108</v>
      </c>
      <c r="H27" s="21">
        <v>105</v>
      </c>
      <c r="I27" s="21">
        <v>103</v>
      </c>
      <c r="J27" s="21">
        <v>106</v>
      </c>
      <c r="K27" s="21">
        <v>560</v>
      </c>
      <c r="L27" s="21">
        <v>941</v>
      </c>
      <c r="M27" s="21">
        <v>935</v>
      </c>
      <c r="N27" s="21">
        <v>946</v>
      </c>
      <c r="O27" s="21">
        <v>35</v>
      </c>
      <c r="P27" s="21">
        <v>59</v>
      </c>
      <c r="Q27" s="21">
        <v>58</v>
      </c>
      <c r="R27" s="21">
        <v>59</v>
      </c>
    </row>
    <row r="28" spans="1:18" ht="20">
      <c r="A28" s="21" t="s">
        <v>164</v>
      </c>
      <c r="B28" s="21" t="s">
        <v>138</v>
      </c>
      <c r="C28" s="21" t="s">
        <v>169</v>
      </c>
      <c r="D28" s="21">
        <v>0.46</v>
      </c>
      <c r="E28" s="21">
        <v>0.5</v>
      </c>
      <c r="F28" s="21">
        <v>150</v>
      </c>
      <c r="G28" s="21">
        <v>116</v>
      </c>
      <c r="H28" s="21">
        <v>133</v>
      </c>
      <c r="I28" s="21">
        <v>127</v>
      </c>
      <c r="J28" s="21">
        <v>139</v>
      </c>
      <c r="K28" s="21">
        <v>560</v>
      </c>
      <c r="L28" s="21">
        <v>1072</v>
      </c>
      <c r="M28" s="21">
        <v>1046</v>
      </c>
      <c r="N28" s="21">
        <v>1098</v>
      </c>
      <c r="O28" s="21">
        <v>35</v>
      </c>
      <c r="P28" s="21">
        <v>67</v>
      </c>
      <c r="Q28" s="21">
        <v>65</v>
      </c>
      <c r="R28" s="21">
        <v>69</v>
      </c>
    </row>
    <row r="29" spans="1:18" ht="20">
      <c r="A29" s="21" t="s">
        <v>170</v>
      </c>
      <c r="B29" s="21" t="s">
        <v>141</v>
      </c>
      <c r="C29" s="21" t="s">
        <v>171</v>
      </c>
      <c r="D29" s="21">
        <v>0.46</v>
      </c>
      <c r="E29" s="21">
        <v>0.49</v>
      </c>
      <c r="F29" s="21">
        <v>114</v>
      </c>
      <c r="G29" s="21">
        <v>130</v>
      </c>
      <c r="H29" s="21">
        <v>122</v>
      </c>
      <c r="I29" s="21">
        <v>119</v>
      </c>
      <c r="J29" s="21">
        <v>125</v>
      </c>
      <c r="K29" s="21">
        <v>549</v>
      </c>
      <c r="L29" s="21">
        <v>1021</v>
      </c>
      <c r="M29" s="21">
        <v>1009</v>
      </c>
      <c r="N29" s="21">
        <v>1033</v>
      </c>
      <c r="O29" s="21">
        <v>34</v>
      </c>
      <c r="P29" s="21">
        <v>64</v>
      </c>
      <c r="Q29" s="21">
        <v>63</v>
      </c>
      <c r="R29" s="21">
        <v>65</v>
      </c>
    </row>
    <row r="30" spans="1:18" ht="20">
      <c r="A30" s="21" t="s">
        <v>172</v>
      </c>
      <c r="B30" s="21" t="s">
        <v>173</v>
      </c>
      <c r="C30" s="21" t="s">
        <v>174</v>
      </c>
      <c r="D30" s="21">
        <v>0.35</v>
      </c>
      <c r="E30" s="21">
        <v>0.38</v>
      </c>
      <c r="F30" s="21">
        <v>95</v>
      </c>
      <c r="G30" s="21">
        <v>113</v>
      </c>
      <c r="H30" s="21">
        <v>104</v>
      </c>
      <c r="I30" s="21">
        <v>101</v>
      </c>
      <c r="J30" s="21">
        <v>107</v>
      </c>
      <c r="K30" s="21">
        <v>426</v>
      </c>
      <c r="L30" s="21">
        <v>714</v>
      </c>
      <c r="M30" s="21">
        <v>704</v>
      </c>
      <c r="N30" s="21">
        <v>725</v>
      </c>
      <c r="O30" s="21">
        <v>27</v>
      </c>
      <c r="P30" s="21">
        <v>45</v>
      </c>
      <c r="Q30" s="21">
        <v>44</v>
      </c>
      <c r="R30" s="21">
        <v>45</v>
      </c>
    </row>
    <row r="31" spans="1:18" ht="20">
      <c r="A31" s="21" t="s">
        <v>172</v>
      </c>
      <c r="B31" s="21" t="s">
        <v>175</v>
      </c>
      <c r="C31" s="21" t="s">
        <v>176</v>
      </c>
      <c r="D31" s="21">
        <v>0.37</v>
      </c>
      <c r="E31" s="21">
        <v>0.4</v>
      </c>
      <c r="F31" s="21">
        <v>162</v>
      </c>
      <c r="G31" s="21">
        <v>146</v>
      </c>
      <c r="H31" s="21">
        <v>154</v>
      </c>
      <c r="I31" s="21">
        <v>151</v>
      </c>
      <c r="J31" s="21">
        <v>157</v>
      </c>
      <c r="K31" s="21">
        <v>448</v>
      </c>
      <c r="L31" s="21">
        <v>940</v>
      </c>
      <c r="M31" s="21">
        <v>930</v>
      </c>
      <c r="N31" s="21">
        <v>950</v>
      </c>
      <c r="O31" s="21">
        <v>28</v>
      </c>
      <c r="P31" s="21">
        <v>59</v>
      </c>
      <c r="Q31" s="21">
        <v>58</v>
      </c>
      <c r="R31" s="21">
        <v>59</v>
      </c>
    </row>
    <row r="32" spans="1:18" ht="20">
      <c r="A32" s="21" t="s">
        <v>177</v>
      </c>
      <c r="B32" s="21" t="s">
        <v>178</v>
      </c>
      <c r="C32" s="21" t="s">
        <v>179</v>
      </c>
      <c r="D32" s="21">
        <v>0.56000000000000005</v>
      </c>
      <c r="E32" s="21">
        <v>0.61</v>
      </c>
      <c r="F32" s="21">
        <v>76</v>
      </c>
      <c r="G32" s="21">
        <v>75</v>
      </c>
      <c r="H32" s="21">
        <v>76</v>
      </c>
      <c r="I32" s="21">
        <v>75</v>
      </c>
      <c r="J32" s="21">
        <v>76</v>
      </c>
      <c r="K32" s="21">
        <v>683</v>
      </c>
      <c r="L32" s="21">
        <v>983</v>
      </c>
      <c r="M32" s="21">
        <v>982</v>
      </c>
      <c r="N32" s="21">
        <v>984</v>
      </c>
      <c r="O32" s="21">
        <v>43</v>
      </c>
      <c r="P32" s="21">
        <v>61</v>
      </c>
      <c r="Q32" s="21">
        <v>61</v>
      </c>
      <c r="R32" s="21">
        <v>61</v>
      </c>
    </row>
    <row r="33" spans="1:18" ht="20">
      <c r="A33" s="21" t="s">
        <v>177</v>
      </c>
      <c r="B33" s="21" t="s">
        <v>180</v>
      </c>
      <c r="C33" s="21" t="s">
        <v>181</v>
      </c>
      <c r="D33" s="21">
        <v>0.56000000000000005</v>
      </c>
      <c r="E33" s="21">
        <v>0.63</v>
      </c>
      <c r="F33" s="21">
        <v>80</v>
      </c>
      <c r="G33" s="21">
        <v>69</v>
      </c>
      <c r="H33" s="21">
        <v>75</v>
      </c>
      <c r="I33" s="21">
        <v>73</v>
      </c>
      <c r="J33" s="21">
        <v>76</v>
      </c>
      <c r="K33" s="21">
        <v>706</v>
      </c>
      <c r="L33" s="21">
        <v>977</v>
      </c>
      <c r="M33" s="21">
        <v>967</v>
      </c>
      <c r="N33" s="21">
        <v>987</v>
      </c>
      <c r="O33" s="21">
        <v>44</v>
      </c>
      <c r="P33" s="21">
        <v>61</v>
      </c>
      <c r="Q33" s="21">
        <v>60</v>
      </c>
      <c r="R33" s="21">
        <v>62</v>
      </c>
    </row>
    <row r="34" spans="1:18" ht="20">
      <c r="A34" s="21" t="s">
        <v>177</v>
      </c>
      <c r="B34" s="21" t="s">
        <v>182</v>
      </c>
      <c r="C34" s="21" t="s">
        <v>183</v>
      </c>
      <c r="D34" s="21">
        <v>0.52</v>
      </c>
      <c r="E34" s="21">
        <v>0.59</v>
      </c>
      <c r="F34" s="21">
        <v>83</v>
      </c>
      <c r="G34" s="21">
        <v>75</v>
      </c>
      <c r="H34" s="21">
        <v>79</v>
      </c>
      <c r="I34" s="21">
        <v>78</v>
      </c>
      <c r="J34" s="21">
        <v>80</v>
      </c>
      <c r="K34" s="21">
        <v>661</v>
      </c>
      <c r="L34" s="21">
        <v>931</v>
      </c>
      <c r="M34" s="21">
        <v>924</v>
      </c>
      <c r="N34" s="21">
        <v>938</v>
      </c>
      <c r="O34" s="21">
        <v>41</v>
      </c>
      <c r="P34" s="21">
        <v>58</v>
      </c>
      <c r="Q34" s="21">
        <v>58</v>
      </c>
      <c r="R34" s="21">
        <v>59</v>
      </c>
    </row>
    <row r="35" spans="1:18" ht="20">
      <c r="A35" s="21" t="s">
        <v>177</v>
      </c>
      <c r="B35" s="21" t="s">
        <v>150</v>
      </c>
      <c r="C35" s="21" t="s">
        <v>184</v>
      </c>
      <c r="D35" s="21">
        <v>0.56000000000000005</v>
      </c>
      <c r="E35" s="21">
        <v>0.63</v>
      </c>
      <c r="F35" s="21">
        <v>81</v>
      </c>
      <c r="G35" s="21">
        <v>81</v>
      </c>
      <c r="H35" s="21">
        <v>81</v>
      </c>
      <c r="I35" s="21">
        <v>81</v>
      </c>
      <c r="J35" s="21">
        <v>81</v>
      </c>
      <c r="K35" s="21">
        <v>706</v>
      </c>
      <c r="L35" s="21">
        <v>1014</v>
      </c>
      <c r="M35" s="21">
        <v>1014</v>
      </c>
      <c r="N35" s="21">
        <v>1014</v>
      </c>
      <c r="O35" s="21">
        <v>44</v>
      </c>
      <c r="P35" s="21">
        <v>63</v>
      </c>
      <c r="Q35" s="21">
        <v>63</v>
      </c>
      <c r="R35" s="21">
        <v>63</v>
      </c>
    </row>
    <row r="36" spans="1:18" ht="20">
      <c r="A36" s="21" t="s">
        <v>177</v>
      </c>
      <c r="B36" s="21" t="s">
        <v>185</v>
      </c>
      <c r="C36" s="21" t="s">
        <v>186</v>
      </c>
      <c r="D36" s="21">
        <v>0.6</v>
      </c>
      <c r="E36" s="21">
        <v>0.68</v>
      </c>
      <c r="F36" s="21">
        <v>64</v>
      </c>
      <c r="G36" s="21">
        <v>78</v>
      </c>
      <c r="H36" s="21">
        <v>71</v>
      </c>
      <c r="I36" s="21">
        <v>69</v>
      </c>
      <c r="J36" s="21">
        <v>73</v>
      </c>
      <c r="K36" s="21">
        <v>762</v>
      </c>
      <c r="L36" s="21">
        <v>1026</v>
      </c>
      <c r="M36" s="21">
        <v>1012</v>
      </c>
      <c r="N36" s="21">
        <v>1040</v>
      </c>
      <c r="O36" s="21">
        <v>48</v>
      </c>
      <c r="P36" s="21">
        <v>64</v>
      </c>
      <c r="Q36" s="21">
        <v>63</v>
      </c>
      <c r="R36" s="21">
        <v>65</v>
      </c>
    </row>
    <row r="37" spans="1:18" ht="20">
      <c r="A37" s="21" t="s">
        <v>177</v>
      </c>
      <c r="B37" s="21" t="s">
        <v>187</v>
      </c>
      <c r="C37" s="21" t="s">
        <v>188</v>
      </c>
      <c r="D37" s="21">
        <v>0.56000000000000005</v>
      </c>
      <c r="E37" s="21">
        <v>0.69</v>
      </c>
      <c r="F37" s="21">
        <v>82</v>
      </c>
      <c r="G37" s="21">
        <v>74</v>
      </c>
      <c r="H37" s="21">
        <v>78</v>
      </c>
      <c r="I37" s="21">
        <v>77</v>
      </c>
      <c r="J37" s="21">
        <v>79</v>
      </c>
      <c r="K37" s="21">
        <v>773</v>
      </c>
      <c r="L37" s="21">
        <v>997</v>
      </c>
      <c r="M37" s="21">
        <v>989</v>
      </c>
      <c r="N37" s="21">
        <v>1004</v>
      </c>
      <c r="O37" s="21">
        <v>48</v>
      </c>
      <c r="P37" s="21">
        <v>62</v>
      </c>
      <c r="Q37" s="21">
        <v>62</v>
      </c>
      <c r="R37" s="21">
        <v>63</v>
      </c>
    </row>
    <row r="38" spans="1:18" ht="20">
      <c r="A38" s="21" t="s">
        <v>189</v>
      </c>
      <c r="B38" s="21" t="s">
        <v>147</v>
      </c>
      <c r="C38" s="21" t="s">
        <v>190</v>
      </c>
      <c r="D38" s="21">
        <v>0.32</v>
      </c>
      <c r="E38" s="21">
        <v>0.37</v>
      </c>
      <c r="F38" s="21">
        <v>81</v>
      </c>
      <c r="G38" s="21">
        <v>133</v>
      </c>
      <c r="H38" s="21">
        <v>107</v>
      </c>
      <c r="I38" s="21">
        <v>98</v>
      </c>
      <c r="J38" s="21">
        <v>116</v>
      </c>
      <c r="K38" s="21">
        <v>414</v>
      </c>
      <c r="L38" s="21">
        <v>662</v>
      </c>
      <c r="M38" s="21">
        <v>635</v>
      </c>
      <c r="N38" s="21">
        <v>690</v>
      </c>
      <c r="O38" s="21">
        <v>26</v>
      </c>
      <c r="P38" s="21">
        <v>41</v>
      </c>
      <c r="Q38" s="21">
        <v>40</v>
      </c>
      <c r="R38" s="21">
        <v>43</v>
      </c>
    </row>
    <row r="39" spans="1:18" ht="20">
      <c r="A39" s="21" t="s">
        <v>191</v>
      </c>
      <c r="B39" s="21" t="s">
        <v>147</v>
      </c>
      <c r="C39" s="21" t="s">
        <v>192</v>
      </c>
      <c r="D39" s="21">
        <v>0.46</v>
      </c>
      <c r="E39" s="21">
        <v>0.5</v>
      </c>
      <c r="F39" s="21">
        <v>95</v>
      </c>
      <c r="G39" s="21">
        <v>92</v>
      </c>
      <c r="H39" s="21">
        <v>94</v>
      </c>
      <c r="I39" s="21">
        <v>93</v>
      </c>
      <c r="J39" s="21">
        <v>94</v>
      </c>
      <c r="K39" s="21">
        <v>560</v>
      </c>
      <c r="L39" s="21">
        <v>890</v>
      </c>
      <c r="M39" s="21">
        <v>888</v>
      </c>
      <c r="N39" s="21">
        <v>892</v>
      </c>
      <c r="O39" s="21">
        <v>35</v>
      </c>
      <c r="P39" s="21">
        <v>56</v>
      </c>
      <c r="Q39" s="21">
        <v>55</v>
      </c>
      <c r="R39" s="21">
        <v>56</v>
      </c>
    </row>
    <row r="40" spans="1:18" ht="20">
      <c r="A40" s="21" t="s">
        <v>191</v>
      </c>
      <c r="B40" s="21" t="s">
        <v>193</v>
      </c>
      <c r="C40" s="21" t="s">
        <v>194</v>
      </c>
      <c r="D40" s="21">
        <v>0.59</v>
      </c>
      <c r="E40" s="21">
        <v>0.64</v>
      </c>
      <c r="F40" s="21">
        <v>66</v>
      </c>
      <c r="G40" s="21">
        <v>61</v>
      </c>
      <c r="H40" s="21">
        <v>64</v>
      </c>
      <c r="I40" s="21">
        <v>63</v>
      </c>
      <c r="J40" s="21">
        <v>64</v>
      </c>
      <c r="K40" s="21">
        <v>717</v>
      </c>
      <c r="L40" s="21">
        <v>965</v>
      </c>
      <c r="M40" s="21">
        <v>960</v>
      </c>
      <c r="N40" s="21">
        <v>970</v>
      </c>
      <c r="O40" s="21">
        <v>45</v>
      </c>
      <c r="P40" s="21">
        <v>60</v>
      </c>
      <c r="Q40" s="21">
        <v>60</v>
      </c>
      <c r="R40" s="21">
        <v>61</v>
      </c>
    </row>
    <row r="41" spans="1:18" ht="20">
      <c r="A41" s="21" t="s">
        <v>191</v>
      </c>
      <c r="B41" s="21" t="s">
        <v>195</v>
      </c>
      <c r="C41" s="21" t="s">
        <v>196</v>
      </c>
      <c r="D41" s="21">
        <v>0.56999999999999995</v>
      </c>
      <c r="E41" s="21">
        <v>0.63</v>
      </c>
      <c r="F41" s="21">
        <v>44</v>
      </c>
      <c r="G41" s="21">
        <v>57</v>
      </c>
      <c r="H41" s="21">
        <v>51</v>
      </c>
      <c r="I41" s="21">
        <v>48</v>
      </c>
      <c r="J41" s="21">
        <v>53</v>
      </c>
      <c r="K41" s="21">
        <v>706</v>
      </c>
      <c r="L41" s="21">
        <v>858</v>
      </c>
      <c r="M41" s="21">
        <v>846</v>
      </c>
      <c r="N41" s="21">
        <v>870</v>
      </c>
      <c r="O41" s="21">
        <v>44</v>
      </c>
      <c r="P41" s="21">
        <v>54</v>
      </c>
      <c r="Q41" s="21">
        <v>53</v>
      </c>
      <c r="R41" s="21">
        <v>54</v>
      </c>
    </row>
    <row r="42" spans="1:18" ht="20">
      <c r="A42" s="21"/>
      <c r="B42" s="21"/>
      <c r="C42" s="21" t="s">
        <v>108</v>
      </c>
      <c r="D42" s="21">
        <v>0.52</v>
      </c>
      <c r="E42" s="21">
        <v>0.57999999999999996</v>
      </c>
      <c r="F42" s="21">
        <v>81</v>
      </c>
      <c r="G42" s="21">
        <v>83</v>
      </c>
      <c r="H42" s="21">
        <v>82</v>
      </c>
      <c r="I42" s="21"/>
      <c r="J42" s="21"/>
      <c r="K42" s="21">
        <v>646</v>
      </c>
      <c r="L42" s="24">
        <v>937</v>
      </c>
      <c r="M42" s="21">
        <v>923</v>
      </c>
      <c r="N42" s="21">
        <v>951</v>
      </c>
      <c r="O42" s="21">
        <v>40</v>
      </c>
      <c r="P42" s="21">
        <v>58</v>
      </c>
      <c r="Q42" s="21">
        <v>58</v>
      </c>
      <c r="R42" s="21">
        <v>59</v>
      </c>
    </row>
    <row r="43" spans="1:18" ht="23">
      <c r="A43" s="20" t="s">
        <v>197</v>
      </c>
    </row>
    <row r="44" spans="1:18" s="4" customFormat="1" ht="41" customHeight="1">
      <c r="A44" s="22"/>
      <c r="B44" s="22"/>
      <c r="C44" s="22"/>
      <c r="D44" s="22"/>
      <c r="E44" s="22"/>
      <c r="F44" s="153" t="s">
        <v>98</v>
      </c>
      <c r="G44" s="154"/>
      <c r="H44" s="154"/>
      <c r="I44" s="154"/>
      <c r="J44" s="154"/>
      <c r="K44" s="153" t="s">
        <v>99</v>
      </c>
      <c r="L44" s="154"/>
      <c r="M44" s="154"/>
      <c r="N44" s="154"/>
      <c r="O44" s="153" t="s">
        <v>100</v>
      </c>
      <c r="P44" s="154"/>
      <c r="Q44" s="154"/>
      <c r="R44" s="154"/>
    </row>
    <row r="45" spans="1:18" s="17" customFormat="1" ht="40" customHeight="1">
      <c r="A45" s="25" t="s">
        <v>101</v>
      </c>
      <c r="B45" s="25" t="s">
        <v>102</v>
      </c>
      <c r="C45" s="25" t="s">
        <v>103</v>
      </c>
      <c r="D45" s="25" t="s">
        <v>104</v>
      </c>
      <c r="E45" s="25" t="s">
        <v>105</v>
      </c>
      <c r="F45" s="25" t="s">
        <v>106</v>
      </c>
      <c r="G45" s="25" t="s">
        <v>107</v>
      </c>
      <c r="H45" s="25" t="s">
        <v>108</v>
      </c>
      <c r="I45" s="25" t="s">
        <v>109</v>
      </c>
      <c r="J45" s="25" t="s">
        <v>110</v>
      </c>
      <c r="K45" s="25" t="s">
        <v>111</v>
      </c>
      <c r="L45" s="25" t="s">
        <v>112</v>
      </c>
      <c r="M45" s="25" t="s">
        <v>113</v>
      </c>
      <c r="N45" s="25" t="s">
        <v>114</v>
      </c>
      <c r="O45" s="25" t="s">
        <v>111</v>
      </c>
      <c r="P45" s="25" t="s">
        <v>112</v>
      </c>
      <c r="Q45" s="25" t="s">
        <v>113</v>
      </c>
      <c r="R45" s="25" t="s">
        <v>114</v>
      </c>
    </row>
    <row r="46" spans="1:18" ht="20">
      <c r="A46" s="21" t="s">
        <v>198</v>
      </c>
      <c r="B46" s="21" t="s">
        <v>199</v>
      </c>
      <c r="C46" s="21" t="s">
        <v>200</v>
      </c>
      <c r="D46" s="21">
        <v>0.33</v>
      </c>
      <c r="E46" s="21">
        <v>0.35</v>
      </c>
      <c r="F46" s="21">
        <v>88</v>
      </c>
      <c r="G46" s="21">
        <v>173</v>
      </c>
      <c r="H46" s="21">
        <v>131</v>
      </c>
      <c r="I46" s="21">
        <v>116</v>
      </c>
      <c r="J46" s="21">
        <v>145</v>
      </c>
      <c r="K46" s="21">
        <v>392</v>
      </c>
      <c r="L46" s="21">
        <v>761</v>
      </c>
      <c r="M46" s="21">
        <v>714</v>
      </c>
      <c r="N46" s="21">
        <v>807</v>
      </c>
      <c r="O46" s="21">
        <v>24</v>
      </c>
      <c r="P46" s="21">
        <v>47</v>
      </c>
      <c r="Q46" s="21">
        <v>45</v>
      </c>
      <c r="R46" s="21">
        <v>50</v>
      </c>
    </row>
    <row r="47" spans="1:18" ht="20">
      <c r="A47" s="21" t="s">
        <v>198</v>
      </c>
      <c r="B47" s="21" t="s">
        <v>201</v>
      </c>
      <c r="C47" s="21" t="s">
        <v>202</v>
      </c>
      <c r="D47" s="21">
        <v>0.35</v>
      </c>
      <c r="E47" s="21">
        <v>0.37</v>
      </c>
      <c r="F47" s="21">
        <v>91</v>
      </c>
      <c r="G47" s="21">
        <v>136</v>
      </c>
      <c r="H47" s="21">
        <v>114</v>
      </c>
      <c r="I47" s="21">
        <v>106</v>
      </c>
      <c r="J47" s="21">
        <v>121</v>
      </c>
      <c r="K47" s="21">
        <v>414</v>
      </c>
      <c r="L47" s="21">
        <v>747</v>
      </c>
      <c r="M47" s="21">
        <v>721</v>
      </c>
      <c r="N47" s="21">
        <v>774</v>
      </c>
      <c r="O47" s="21">
        <v>26</v>
      </c>
      <c r="P47" s="21">
        <v>47</v>
      </c>
      <c r="Q47" s="21">
        <v>45</v>
      </c>
      <c r="R47" s="21">
        <v>48</v>
      </c>
    </row>
    <row r="48" spans="1:18" ht="20">
      <c r="A48" s="21" t="s">
        <v>198</v>
      </c>
      <c r="B48" s="21" t="s">
        <v>203</v>
      </c>
      <c r="C48" s="21" t="s">
        <v>204</v>
      </c>
      <c r="D48" s="21">
        <v>0.37</v>
      </c>
      <c r="E48" s="21">
        <v>0.39</v>
      </c>
      <c r="F48" s="21">
        <v>34</v>
      </c>
      <c r="G48" s="21">
        <v>115</v>
      </c>
      <c r="H48" s="21">
        <v>75</v>
      </c>
      <c r="I48" s="21">
        <v>61</v>
      </c>
      <c r="J48" s="21">
        <v>88</v>
      </c>
      <c r="K48" s="21">
        <v>437</v>
      </c>
      <c r="L48" s="21">
        <v>646</v>
      </c>
      <c r="M48" s="21">
        <v>596</v>
      </c>
      <c r="N48" s="21">
        <v>696</v>
      </c>
      <c r="O48" s="21">
        <v>27</v>
      </c>
      <c r="P48" s="21">
        <v>40</v>
      </c>
      <c r="Q48" s="21">
        <v>37</v>
      </c>
      <c r="R48" s="21">
        <v>43</v>
      </c>
    </row>
    <row r="49" spans="1:18" ht="20">
      <c r="A49" s="21" t="s">
        <v>198</v>
      </c>
      <c r="B49" s="21" t="s">
        <v>205</v>
      </c>
      <c r="C49" s="21" t="s">
        <v>206</v>
      </c>
      <c r="D49" s="21">
        <v>0.4</v>
      </c>
      <c r="E49" s="21">
        <v>0.43</v>
      </c>
      <c r="F49" s="21">
        <v>55</v>
      </c>
      <c r="G49" s="21">
        <v>164</v>
      </c>
      <c r="H49" s="21">
        <v>110</v>
      </c>
      <c r="I49" s="21">
        <v>91</v>
      </c>
      <c r="J49" s="21">
        <v>128</v>
      </c>
      <c r="K49" s="21">
        <v>482</v>
      </c>
      <c r="L49" s="21">
        <v>838</v>
      </c>
      <c r="M49" s="21">
        <v>765</v>
      </c>
      <c r="N49" s="21">
        <v>911</v>
      </c>
      <c r="O49" s="21">
        <v>30</v>
      </c>
      <c r="P49" s="21">
        <v>52</v>
      </c>
      <c r="Q49" s="21">
        <v>48</v>
      </c>
      <c r="R49" s="21">
        <v>57</v>
      </c>
    </row>
    <row r="50" spans="1:18" ht="20">
      <c r="A50" s="21" t="s">
        <v>198</v>
      </c>
      <c r="B50" s="21" t="s">
        <v>207</v>
      </c>
      <c r="C50" s="21" t="s">
        <v>208</v>
      </c>
      <c r="D50" s="21">
        <v>0.37</v>
      </c>
      <c r="E50" s="21">
        <v>0.39</v>
      </c>
      <c r="F50" s="21">
        <v>98</v>
      </c>
      <c r="G50" s="21">
        <v>160</v>
      </c>
      <c r="H50" s="21">
        <v>129</v>
      </c>
      <c r="I50" s="21">
        <v>119</v>
      </c>
      <c r="J50" s="21">
        <v>139</v>
      </c>
      <c r="K50" s="21">
        <v>437</v>
      </c>
      <c r="L50" s="21">
        <v>847</v>
      </c>
      <c r="M50" s="21">
        <v>809</v>
      </c>
      <c r="N50" s="21">
        <v>886</v>
      </c>
      <c r="O50" s="21">
        <v>27</v>
      </c>
      <c r="P50" s="21">
        <v>53</v>
      </c>
      <c r="Q50" s="21">
        <v>51</v>
      </c>
      <c r="R50" s="21">
        <v>55</v>
      </c>
    </row>
    <row r="51" spans="1:18" ht="20">
      <c r="A51" s="21" t="s">
        <v>209</v>
      </c>
      <c r="B51" s="21" t="s">
        <v>210</v>
      </c>
      <c r="C51" s="21" t="s">
        <v>211</v>
      </c>
      <c r="D51" s="21">
        <v>0.35</v>
      </c>
      <c r="E51" s="21">
        <v>0.37</v>
      </c>
      <c r="F51" s="21">
        <v>40</v>
      </c>
      <c r="G51" s="21">
        <v>213</v>
      </c>
      <c r="H51" s="21">
        <v>127</v>
      </c>
      <c r="I51" s="21">
        <v>98</v>
      </c>
      <c r="J51" s="21">
        <v>155</v>
      </c>
      <c r="K51" s="21">
        <v>414</v>
      </c>
      <c r="L51" s="21">
        <v>793</v>
      </c>
      <c r="M51" s="21">
        <v>692</v>
      </c>
      <c r="N51" s="21">
        <v>894</v>
      </c>
      <c r="O51" s="21">
        <v>26</v>
      </c>
      <c r="P51" s="21">
        <v>49</v>
      </c>
      <c r="Q51" s="21">
        <v>43</v>
      </c>
      <c r="R51" s="21">
        <v>56</v>
      </c>
    </row>
    <row r="52" spans="1:18" ht="20">
      <c r="A52" s="21" t="s">
        <v>212</v>
      </c>
      <c r="B52" s="21" t="s">
        <v>213</v>
      </c>
      <c r="C52" s="21" t="s">
        <v>214</v>
      </c>
      <c r="D52" s="21">
        <v>0.39</v>
      </c>
      <c r="E52" s="21">
        <v>0.43</v>
      </c>
      <c r="F52" s="21">
        <v>50</v>
      </c>
      <c r="G52" s="21">
        <v>98</v>
      </c>
      <c r="H52" s="21">
        <v>74</v>
      </c>
      <c r="I52" s="21">
        <v>66</v>
      </c>
      <c r="J52" s="21">
        <v>82</v>
      </c>
      <c r="K52" s="21">
        <v>482</v>
      </c>
      <c r="L52" s="21">
        <v>679</v>
      </c>
      <c r="M52" s="21">
        <v>647</v>
      </c>
      <c r="N52" s="21">
        <v>710</v>
      </c>
      <c r="O52" s="21">
        <v>30</v>
      </c>
      <c r="P52" s="21">
        <v>42</v>
      </c>
      <c r="Q52" s="21">
        <v>40</v>
      </c>
      <c r="R52" s="21">
        <v>44</v>
      </c>
    </row>
    <row r="53" spans="1:18" ht="20">
      <c r="A53" s="21" t="s">
        <v>215</v>
      </c>
      <c r="B53" s="21" t="s">
        <v>216</v>
      </c>
      <c r="C53" s="21" t="s">
        <v>217</v>
      </c>
      <c r="D53" s="21">
        <v>0.42</v>
      </c>
      <c r="E53" s="21">
        <v>0.44</v>
      </c>
      <c r="F53" s="21">
        <v>32</v>
      </c>
      <c r="G53" s="21">
        <v>166</v>
      </c>
      <c r="H53" s="21">
        <v>99</v>
      </c>
      <c r="I53" s="21">
        <v>77</v>
      </c>
      <c r="J53" s="21">
        <v>121</v>
      </c>
      <c r="K53" s="21">
        <v>493</v>
      </c>
      <c r="L53" s="21">
        <v>836</v>
      </c>
      <c r="M53" s="21">
        <v>742</v>
      </c>
      <c r="N53" s="21">
        <v>930</v>
      </c>
      <c r="O53" s="21">
        <v>31</v>
      </c>
      <c r="P53" s="21">
        <v>52</v>
      </c>
      <c r="Q53" s="21">
        <v>46</v>
      </c>
      <c r="R53" s="21">
        <v>58</v>
      </c>
    </row>
    <row r="54" spans="1:18" ht="20">
      <c r="A54" s="21" t="s">
        <v>218</v>
      </c>
      <c r="B54" s="21" t="s">
        <v>219</v>
      </c>
      <c r="C54" s="21" t="s">
        <v>220</v>
      </c>
      <c r="D54" s="21">
        <v>0.44</v>
      </c>
      <c r="E54" s="21">
        <v>0.47</v>
      </c>
      <c r="F54" s="21">
        <v>37</v>
      </c>
      <c r="G54" s="21">
        <v>115</v>
      </c>
      <c r="H54" s="21">
        <v>76</v>
      </c>
      <c r="I54" s="21">
        <v>63</v>
      </c>
      <c r="J54" s="21">
        <v>89</v>
      </c>
      <c r="K54" s="21">
        <v>526</v>
      </c>
      <c r="L54" s="21">
        <v>774</v>
      </c>
      <c r="M54" s="21">
        <v>717</v>
      </c>
      <c r="N54" s="21">
        <v>832</v>
      </c>
      <c r="O54" s="21">
        <v>33</v>
      </c>
      <c r="P54" s="21">
        <v>48</v>
      </c>
      <c r="Q54" s="21">
        <v>45</v>
      </c>
      <c r="R54" s="21">
        <v>52</v>
      </c>
    </row>
    <row r="55" spans="1:18" ht="20">
      <c r="A55" s="21" t="s">
        <v>221</v>
      </c>
      <c r="B55" s="21" t="s">
        <v>141</v>
      </c>
      <c r="C55" s="21" t="s">
        <v>222</v>
      </c>
      <c r="D55" s="21">
        <v>0.48</v>
      </c>
      <c r="E55" s="21">
        <v>0.52</v>
      </c>
      <c r="F55" s="21">
        <v>54</v>
      </c>
      <c r="G55" s="21">
        <v>119</v>
      </c>
      <c r="H55" s="21">
        <v>87</v>
      </c>
      <c r="I55" s="21">
        <v>76</v>
      </c>
      <c r="J55" s="21">
        <v>97</v>
      </c>
      <c r="K55" s="21">
        <v>582</v>
      </c>
      <c r="L55" s="21">
        <v>895</v>
      </c>
      <c r="M55" s="21">
        <v>843</v>
      </c>
      <c r="N55" s="21">
        <v>947</v>
      </c>
      <c r="O55" s="21">
        <v>36</v>
      </c>
      <c r="P55" s="21">
        <v>56</v>
      </c>
      <c r="Q55" s="21">
        <v>53</v>
      </c>
      <c r="R55" s="21">
        <v>59</v>
      </c>
    </row>
    <row r="56" spans="1:18" ht="20">
      <c r="A56" s="21" t="s">
        <v>223</v>
      </c>
      <c r="B56" s="21" t="s">
        <v>224</v>
      </c>
      <c r="C56" s="21" t="s">
        <v>225</v>
      </c>
      <c r="D56" s="21">
        <v>0.41</v>
      </c>
      <c r="E56" s="21">
        <v>0.42</v>
      </c>
      <c r="F56" s="21">
        <v>52</v>
      </c>
      <c r="G56" s="21">
        <v>113</v>
      </c>
      <c r="H56" s="21">
        <v>83</v>
      </c>
      <c r="I56" s="21">
        <v>72</v>
      </c>
      <c r="J56" s="21">
        <v>93</v>
      </c>
      <c r="K56" s="21">
        <v>470</v>
      </c>
      <c r="L56" s="21">
        <v>748</v>
      </c>
      <c r="M56" s="21">
        <v>707</v>
      </c>
      <c r="N56" s="21">
        <v>790</v>
      </c>
      <c r="O56" s="21">
        <v>29</v>
      </c>
      <c r="P56" s="21">
        <v>47</v>
      </c>
      <c r="Q56" s="21">
        <v>44</v>
      </c>
      <c r="R56" s="21">
        <v>49</v>
      </c>
    </row>
    <row r="57" spans="1:18" ht="20">
      <c r="A57" s="21" t="s">
        <v>223</v>
      </c>
      <c r="B57" s="21" t="s">
        <v>226</v>
      </c>
      <c r="C57" s="21" t="s">
        <v>227</v>
      </c>
      <c r="D57" s="21">
        <v>0.33</v>
      </c>
      <c r="E57" s="21">
        <v>0.35</v>
      </c>
      <c r="F57" s="21">
        <v>51</v>
      </c>
      <c r="G57" s="21">
        <v>173</v>
      </c>
      <c r="H57" s="21">
        <v>112</v>
      </c>
      <c r="I57" s="21">
        <v>92</v>
      </c>
      <c r="J57" s="21">
        <v>132</v>
      </c>
      <c r="K57" s="21">
        <v>392</v>
      </c>
      <c r="L57" s="21">
        <v>700</v>
      </c>
      <c r="M57" s="21">
        <v>633</v>
      </c>
      <c r="N57" s="21">
        <v>767</v>
      </c>
      <c r="O57" s="21">
        <v>24</v>
      </c>
      <c r="P57" s="21">
        <v>44</v>
      </c>
      <c r="Q57" s="21">
        <v>39</v>
      </c>
      <c r="R57" s="21">
        <v>48</v>
      </c>
    </row>
    <row r="58" spans="1:18" ht="20">
      <c r="A58" s="21" t="s">
        <v>223</v>
      </c>
      <c r="B58" s="21" t="s">
        <v>228</v>
      </c>
      <c r="C58" s="21" t="s">
        <v>229</v>
      </c>
      <c r="D58" s="21">
        <v>0.37</v>
      </c>
      <c r="E58" s="21">
        <v>0.4</v>
      </c>
      <c r="F58" s="21">
        <v>41</v>
      </c>
      <c r="G58" s="21">
        <v>142</v>
      </c>
      <c r="H58" s="21">
        <v>92</v>
      </c>
      <c r="I58" s="21">
        <v>75</v>
      </c>
      <c r="J58" s="21">
        <v>108</v>
      </c>
      <c r="K58" s="21">
        <v>448</v>
      </c>
      <c r="L58" s="21">
        <v>709</v>
      </c>
      <c r="M58" s="21">
        <v>646</v>
      </c>
      <c r="N58" s="21">
        <v>771</v>
      </c>
      <c r="O58" s="21">
        <v>28</v>
      </c>
      <c r="P58" s="21">
        <v>44</v>
      </c>
      <c r="Q58" s="21">
        <v>40</v>
      </c>
      <c r="R58" s="21">
        <v>48</v>
      </c>
    </row>
    <row r="59" spans="1:18" ht="20">
      <c r="A59" s="21" t="s">
        <v>230</v>
      </c>
      <c r="B59" s="21" t="s">
        <v>231</v>
      </c>
      <c r="C59" s="21" t="s">
        <v>232</v>
      </c>
      <c r="D59" s="21">
        <v>0.34</v>
      </c>
      <c r="E59" s="21">
        <v>0.35</v>
      </c>
      <c r="F59" s="21">
        <v>98</v>
      </c>
      <c r="G59" s="21">
        <v>219</v>
      </c>
      <c r="H59" s="21">
        <v>159</v>
      </c>
      <c r="I59" s="21">
        <v>138</v>
      </c>
      <c r="J59" s="21">
        <v>179</v>
      </c>
      <c r="K59" s="21">
        <v>392</v>
      </c>
      <c r="L59" s="21">
        <v>879</v>
      </c>
      <c r="M59" s="21">
        <v>810</v>
      </c>
      <c r="N59" s="21">
        <v>947</v>
      </c>
      <c r="O59" s="21">
        <v>24</v>
      </c>
      <c r="P59" s="21">
        <v>55</v>
      </c>
      <c r="Q59" s="21">
        <v>51</v>
      </c>
      <c r="R59" s="21">
        <v>59</v>
      </c>
    </row>
    <row r="60" spans="1:18" ht="20">
      <c r="A60" s="21" t="s">
        <v>230</v>
      </c>
      <c r="B60" s="21" t="s">
        <v>233</v>
      </c>
      <c r="C60" s="21" t="s">
        <v>234</v>
      </c>
      <c r="D60" s="21">
        <v>0.47</v>
      </c>
      <c r="E60" s="21">
        <v>0.51</v>
      </c>
      <c r="F60" s="21">
        <v>33</v>
      </c>
      <c r="G60" s="21">
        <v>110</v>
      </c>
      <c r="H60" s="21">
        <v>72</v>
      </c>
      <c r="I60" s="21">
        <v>59</v>
      </c>
      <c r="J60" s="21">
        <v>84</v>
      </c>
      <c r="K60" s="21">
        <v>571</v>
      </c>
      <c r="L60" s="21">
        <v>806</v>
      </c>
      <c r="M60" s="21">
        <v>746</v>
      </c>
      <c r="N60" s="21">
        <v>866</v>
      </c>
      <c r="O60" s="21">
        <v>36</v>
      </c>
      <c r="P60" s="21">
        <v>50</v>
      </c>
      <c r="Q60" s="21">
        <v>47</v>
      </c>
      <c r="R60" s="21">
        <v>54</v>
      </c>
    </row>
    <row r="61" spans="1:18" ht="20">
      <c r="A61" s="21" t="s">
        <v>230</v>
      </c>
      <c r="B61" s="21" t="s">
        <v>235</v>
      </c>
      <c r="C61" s="21" t="s">
        <v>236</v>
      </c>
      <c r="D61" s="21">
        <v>0.38</v>
      </c>
      <c r="E61" s="21">
        <v>0.41</v>
      </c>
      <c r="F61" s="21">
        <v>41</v>
      </c>
      <c r="G61" s="21">
        <v>120</v>
      </c>
      <c r="H61" s="21">
        <v>81</v>
      </c>
      <c r="I61" s="21">
        <v>67</v>
      </c>
      <c r="J61" s="21">
        <v>94</v>
      </c>
      <c r="K61" s="21">
        <v>459</v>
      </c>
      <c r="L61" s="21">
        <v>686</v>
      </c>
      <c r="M61" s="21">
        <v>636</v>
      </c>
      <c r="N61" s="21">
        <v>736</v>
      </c>
      <c r="O61" s="21">
        <v>29</v>
      </c>
      <c r="P61" s="21">
        <v>43</v>
      </c>
      <c r="Q61" s="21">
        <v>40</v>
      </c>
      <c r="R61" s="21">
        <v>46</v>
      </c>
    </row>
    <row r="62" spans="1:18" ht="20">
      <c r="A62" s="21" t="s">
        <v>230</v>
      </c>
      <c r="B62" s="21" t="s">
        <v>237</v>
      </c>
      <c r="C62" s="21" t="s">
        <v>238</v>
      </c>
      <c r="D62" s="21">
        <v>0.54</v>
      </c>
      <c r="E62" s="21">
        <v>0.59</v>
      </c>
      <c r="F62" s="21">
        <v>31</v>
      </c>
      <c r="G62" s="21">
        <v>106</v>
      </c>
      <c r="H62" s="21">
        <v>69</v>
      </c>
      <c r="I62" s="21">
        <v>56</v>
      </c>
      <c r="J62" s="21">
        <v>81</v>
      </c>
      <c r="K62" s="21">
        <v>661</v>
      </c>
      <c r="L62" s="21">
        <v>910</v>
      </c>
      <c r="M62" s="21">
        <v>842</v>
      </c>
      <c r="N62" s="21">
        <v>977</v>
      </c>
      <c r="O62" s="21">
        <v>41</v>
      </c>
      <c r="P62" s="21">
        <v>57</v>
      </c>
      <c r="Q62" s="21">
        <v>53</v>
      </c>
      <c r="R62" s="21">
        <v>61</v>
      </c>
    </row>
    <row r="63" spans="1:18" ht="20">
      <c r="A63" s="21" t="s">
        <v>230</v>
      </c>
      <c r="B63" s="21" t="s">
        <v>239</v>
      </c>
      <c r="C63" s="21" t="s">
        <v>240</v>
      </c>
      <c r="D63" s="21">
        <v>0.38</v>
      </c>
      <c r="E63" s="21">
        <v>0.4</v>
      </c>
      <c r="F63" s="21">
        <v>40</v>
      </c>
      <c r="G63" s="21">
        <v>148</v>
      </c>
      <c r="H63" s="21">
        <v>94</v>
      </c>
      <c r="I63" s="21">
        <v>76</v>
      </c>
      <c r="J63" s="21">
        <v>112</v>
      </c>
      <c r="K63" s="21">
        <v>448</v>
      </c>
      <c r="L63" s="21">
        <v>737</v>
      </c>
      <c r="M63" s="21">
        <v>669</v>
      </c>
      <c r="N63" s="21">
        <v>806</v>
      </c>
      <c r="O63" s="21">
        <v>28</v>
      </c>
      <c r="P63" s="21">
        <v>46</v>
      </c>
      <c r="Q63" s="21">
        <v>42</v>
      </c>
      <c r="R63" s="21">
        <v>50</v>
      </c>
    </row>
    <row r="64" spans="1:18" ht="20">
      <c r="A64" s="21" t="s">
        <v>230</v>
      </c>
      <c r="B64" s="21" t="s">
        <v>241</v>
      </c>
      <c r="C64" s="21" t="s">
        <v>242</v>
      </c>
      <c r="D64" s="21">
        <v>0.41</v>
      </c>
      <c r="E64" s="21">
        <v>0.46</v>
      </c>
      <c r="F64" s="21">
        <v>32</v>
      </c>
      <c r="G64" s="21">
        <v>134</v>
      </c>
      <c r="H64" s="21">
        <v>83</v>
      </c>
      <c r="I64" s="21">
        <v>66</v>
      </c>
      <c r="J64" s="21">
        <v>100</v>
      </c>
      <c r="K64" s="21">
        <v>515</v>
      </c>
      <c r="L64" s="21">
        <v>750</v>
      </c>
      <c r="M64" s="21">
        <v>681</v>
      </c>
      <c r="N64" s="21">
        <v>820</v>
      </c>
      <c r="O64" s="21">
        <v>32</v>
      </c>
      <c r="P64" s="21">
        <v>47</v>
      </c>
      <c r="Q64" s="21">
        <v>42</v>
      </c>
      <c r="R64" s="21">
        <v>51</v>
      </c>
    </row>
    <row r="65" spans="1:18" ht="20">
      <c r="A65" s="21" t="s">
        <v>230</v>
      </c>
      <c r="B65" s="21" t="s">
        <v>243</v>
      </c>
      <c r="C65" s="21" t="s">
        <v>244</v>
      </c>
      <c r="D65" s="21">
        <v>0.47</v>
      </c>
      <c r="E65" s="21">
        <v>0.51</v>
      </c>
      <c r="F65" s="21">
        <v>32</v>
      </c>
      <c r="G65" s="21">
        <v>122</v>
      </c>
      <c r="H65" s="21">
        <v>77</v>
      </c>
      <c r="I65" s="21">
        <v>62</v>
      </c>
      <c r="J65" s="21">
        <v>92</v>
      </c>
      <c r="K65" s="21">
        <v>571</v>
      </c>
      <c r="L65" s="21">
        <v>832</v>
      </c>
      <c r="M65" s="21">
        <v>761</v>
      </c>
      <c r="N65" s="21">
        <v>902</v>
      </c>
      <c r="O65" s="21">
        <v>36</v>
      </c>
      <c r="P65" s="21">
        <v>52</v>
      </c>
      <c r="Q65" s="21">
        <v>48</v>
      </c>
      <c r="R65" s="21">
        <v>56</v>
      </c>
    </row>
    <row r="66" spans="1:18" ht="20">
      <c r="A66" s="21" t="s">
        <v>230</v>
      </c>
      <c r="B66" s="21" t="s">
        <v>245</v>
      </c>
      <c r="C66" s="21" t="s">
        <v>246</v>
      </c>
      <c r="D66" s="21">
        <v>0.34</v>
      </c>
      <c r="E66" s="21">
        <v>0.36</v>
      </c>
      <c r="F66" s="21">
        <v>98</v>
      </c>
      <c r="G66" s="21">
        <v>219</v>
      </c>
      <c r="H66" s="21">
        <v>159</v>
      </c>
      <c r="I66" s="21">
        <v>138</v>
      </c>
      <c r="J66" s="21">
        <v>179</v>
      </c>
      <c r="K66" s="21">
        <v>403</v>
      </c>
      <c r="L66" s="21">
        <v>879</v>
      </c>
      <c r="M66" s="21">
        <v>810</v>
      </c>
      <c r="N66" s="21">
        <v>947</v>
      </c>
      <c r="O66" s="21">
        <v>25</v>
      </c>
      <c r="P66" s="21">
        <v>55</v>
      </c>
      <c r="Q66" s="21">
        <v>51</v>
      </c>
      <c r="R66" s="21">
        <v>59</v>
      </c>
    </row>
    <row r="67" spans="1:18" ht="20">
      <c r="A67" s="21" t="s">
        <v>230</v>
      </c>
      <c r="B67" s="21" t="s">
        <v>247</v>
      </c>
      <c r="C67" s="21" t="s">
        <v>248</v>
      </c>
      <c r="D67" s="21">
        <v>0.36</v>
      </c>
      <c r="E67" s="21">
        <v>0.48</v>
      </c>
      <c r="F67" s="21">
        <v>62</v>
      </c>
      <c r="G67" s="21">
        <v>148</v>
      </c>
      <c r="H67" s="21">
        <v>105</v>
      </c>
      <c r="I67" s="21">
        <v>91</v>
      </c>
      <c r="J67" s="21">
        <v>119</v>
      </c>
      <c r="K67" s="21">
        <v>538</v>
      </c>
      <c r="L67" s="21">
        <v>738</v>
      </c>
      <c r="M67" s="21">
        <v>686</v>
      </c>
      <c r="N67" s="21">
        <v>790</v>
      </c>
      <c r="O67" s="21">
        <v>34</v>
      </c>
      <c r="P67" s="21">
        <v>46</v>
      </c>
      <c r="Q67" s="21">
        <v>43</v>
      </c>
      <c r="R67" s="21">
        <v>49</v>
      </c>
    </row>
    <row r="68" spans="1:18" ht="20">
      <c r="A68" s="21" t="s">
        <v>249</v>
      </c>
      <c r="B68" s="21" t="s">
        <v>250</v>
      </c>
      <c r="C68" s="21" t="s">
        <v>251</v>
      </c>
      <c r="D68" s="21">
        <v>0.45</v>
      </c>
      <c r="E68" s="21">
        <v>0.48</v>
      </c>
      <c r="F68" s="21">
        <v>37</v>
      </c>
      <c r="G68" s="21">
        <v>115</v>
      </c>
      <c r="H68" s="21">
        <v>76</v>
      </c>
      <c r="I68" s="21">
        <v>63</v>
      </c>
      <c r="J68" s="21">
        <v>89</v>
      </c>
      <c r="K68" s="21">
        <v>538</v>
      </c>
      <c r="L68" s="21">
        <v>792</v>
      </c>
      <c r="M68" s="21">
        <v>734</v>
      </c>
      <c r="N68" s="21">
        <v>851</v>
      </c>
      <c r="O68" s="21">
        <v>34</v>
      </c>
      <c r="P68" s="21">
        <v>49</v>
      </c>
      <c r="Q68" s="21">
        <v>46</v>
      </c>
      <c r="R68" s="21">
        <v>53</v>
      </c>
    </row>
    <row r="69" spans="1:18" ht="20">
      <c r="A69" s="21" t="s">
        <v>252</v>
      </c>
      <c r="B69" s="21" t="s">
        <v>253</v>
      </c>
      <c r="C69" s="21" t="s">
        <v>254</v>
      </c>
      <c r="D69" s="21">
        <v>0.38</v>
      </c>
      <c r="E69" s="21">
        <v>0.4</v>
      </c>
      <c r="F69" s="21">
        <v>86</v>
      </c>
      <c r="G69" s="21">
        <v>210</v>
      </c>
      <c r="H69" s="21">
        <v>148</v>
      </c>
      <c r="I69" s="21">
        <v>127</v>
      </c>
      <c r="J69" s="21">
        <v>169</v>
      </c>
      <c r="K69" s="21">
        <v>448</v>
      </c>
      <c r="L69" s="21">
        <v>942</v>
      </c>
      <c r="M69" s="21">
        <v>864</v>
      </c>
      <c r="N69" s="21">
        <v>1021</v>
      </c>
      <c r="O69" s="21">
        <v>28</v>
      </c>
      <c r="P69" s="21">
        <v>59</v>
      </c>
      <c r="Q69" s="21">
        <v>54</v>
      </c>
      <c r="R69" s="21">
        <v>64</v>
      </c>
    </row>
    <row r="70" spans="1:18" ht="20">
      <c r="A70" s="21" t="s">
        <v>255</v>
      </c>
      <c r="B70" s="21" t="s">
        <v>256</v>
      </c>
      <c r="C70" s="21" t="s">
        <v>257</v>
      </c>
      <c r="D70" s="21">
        <v>0.42</v>
      </c>
      <c r="E70" s="21">
        <v>0.46</v>
      </c>
      <c r="F70" s="21">
        <v>121</v>
      </c>
      <c r="G70" s="21">
        <v>171</v>
      </c>
      <c r="H70" s="21">
        <v>146</v>
      </c>
      <c r="I70" s="21">
        <v>138</v>
      </c>
      <c r="J70" s="21">
        <v>154</v>
      </c>
      <c r="K70" s="21">
        <v>515</v>
      </c>
      <c r="L70" s="21">
        <v>1033</v>
      </c>
      <c r="M70" s="21">
        <v>998</v>
      </c>
      <c r="N70" s="21">
        <v>1068</v>
      </c>
      <c r="O70" s="21">
        <v>32</v>
      </c>
      <c r="P70" s="21">
        <v>65</v>
      </c>
      <c r="Q70" s="21">
        <v>62</v>
      </c>
      <c r="R70" s="21">
        <v>67</v>
      </c>
    </row>
    <row r="71" spans="1:18" ht="20">
      <c r="A71" s="21" t="s">
        <v>258</v>
      </c>
      <c r="B71" s="21" t="s">
        <v>259</v>
      </c>
      <c r="C71" s="21" t="s">
        <v>260</v>
      </c>
      <c r="D71" s="21">
        <v>0.31</v>
      </c>
      <c r="E71" s="21">
        <v>0.32</v>
      </c>
      <c r="F71" s="21">
        <v>58</v>
      </c>
      <c r="G71" s="21">
        <v>249</v>
      </c>
      <c r="H71" s="21">
        <v>154</v>
      </c>
      <c r="I71" s="21">
        <v>122</v>
      </c>
      <c r="J71" s="21">
        <v>185</v>
      </c>
      <c r="K71" s="21">
        <v>358</v>
      </c>
      <c r="L71" s="21">
        <v>786</v>
      </c>
      <c r="M71" s="21">
        <v>687</v>
      </c>
      <c r="N71" s="21">
        <v>885</v>
      </c>
      <c r="O71" s="21">
        <v>22</v>
      </c>
      <c r="P71" s="21">
        <v>49</v>
      </c>
      <c r="Q71" s="21">
        <v>43</v>
      </c>
      <c r="R71" s="21">
        <v>55</v>
      </c>
    </row>
    <row r="72" spans="1:18" ht="20">
      <c r="A72" s="21" t="s">
        <v>261</v>
      </c>
      <c r="B72" s="21" t="s">
        <v>262</v>
      </c>
      <c r="C72" s="21" t="s">
        <v>263</v>
      </c>
      <c r="D72" s="21">
        <v>0.38</v>
      </c>
      <c r="E72" s="21">
        <v>0.4</v>
      </c>
      <c r="F72" s="21">
        <v>97</v>
      </c>
      <c r="G72" s="21">
        <v>119</v>
      </c>
      <c r="H72" s="21">
        <v>108</v>
      </c>
      <c r="I72" s="21">
        <v>104</v>
      </c>
      <c r="J72" s="21">
        <v>112</v>
      </c>
      <c r="K72" s="21">
        <v>448</v>
      </c>
      <c r="L72" s="21">
        <v>790</v>
      </c>
      <c r="M72" s="21">
        <v>776</v>
      </c>
      <c r="N72" s="21">
        <v>804</v>
      </c>
      <c r="O72" s="21">
        <v>28</v>
      </c>
      <c r="P72" s="21">
        <v>49</v>
      </c>
      <c r="Q72" s="21">
        <v>48</v>
      </c>
      <c r="R72" s="21">
        <v>50</v>
      </c>
    </row>
    <row r="73" spans="1:18" ht="20">
      <c r="A73" s="21" t="s">
        <v>261</v>
      </c>
      <c r="B73" s="21" t="s">
        <v>264</v>
      </c>
      <c r="C73" s="21" t="s">
        <v>265</v>
      </c>
      <c r="D73" s="21">
        <v>0.42</v>
      </c>
      <c r="E73" s="21">
        <v>0.45</v>
      </c>
      <c r="F73" s="21">
        <v>85</v>
      </c>
      <c r="G73" s="21">
        <v>170</v>
      </c>
      <c r="H73" s="21">
        <v>128</v>
      </c>
      <c r="I73" s="21">
        <v>113</v>
      </c>
      <c r="J73" s="21">
        <v>142</v>
      </c>
      <c r="K73" s="21">
        <v>504</v>
      </c>
      <c r="L73" s="21">
        <v>956</v>
      </c>
      <c r="M73" s="21">
        <v>896</v>
      </c>
      <c r="N73" s="21">
        <v>1015</v>
      </c>
      <c r="O73" s="21">
        <v>31</v>
      </c>
      <c r="P73" s="21">
        <v>60</v>
      </c>
      <c r="Q73" s="21">
        <v>56</v>
      </c>
      <c r="R73" s="21">
        <v>63</v>
      </c>
    </row>
    <row r="74" spans="1:18" ht="20">
      <c r="A74" s="21"/>
      <c r="B74" s="21"/>
      <c r="C74" s="21" t="s">
        <v>108</v>
      </c>
      <c r="D74" s="101">
        <v>0.4</v>
      </c>
      <c r="E74" s="21">
        <v>0.43</v>
      </c>
      <c r="F74" s="21">
        <v>60</v>
      </c>
      <c r="G74" s="21">
        <v>152</v>
      </c>
      <c r="H74" s="21">
        <v>106</v>
      </c>
      <c r="I74" s="21"/>
      <c r="J74" s="21"/>
      <c r="K74" s="21">
        <v>476</v>
      </c>
      <c r="L74" s="24">
        <v>803</v>
      </c>
      <c r="M74" s="21">
        <v>744</v>
      </c>
      <c r="N74" s="21">
        <v>862</v>
      </c>
      <c r="O74" s="21">
        <v>30</v>
      </c>
      <c r="P74" s="21">
        <v>50</v>
      </c>
      <c r="Q74" s="21">
        <v>46</v>
      </c>
      <c r="R74" s="21">
        <v>54</v>
      </c>
    </row>
  </sheetData>
  <mergeCells count="6">
    <mergeCell ref="F5:J5"/>
    <mergeCell ref="K5:N5"/>
    <mergeCell ref="O5:R5"/>
    <mergeCell ref="F44:J44"/>
    <mergeCell ref="K44:N44"/>
    <mergeCell ref="O44:R44"/>
  </mergeCells>
  <hyperlinks>
    <hyperlink ref="A2" r:id="rId1" xr:uid="{629EA205-8370-A940-B8F1-C600498B6C71}"/>
  </hyperlinks>
  <pageMargins left="0.7" right="0.7" top="0.75" bottom="0.75" header="0.3" footer="0.3"/>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E4538D-CCBD-604F-8224-0DB4CBBAF58F}">
  <dimension ref="A1:F18"/>
  <sheetViews>
    <sheetView topLeftCell="B2" workbookViewId="0">
      <selection activeCell="C41" sqref="C41"/>
    </sheetView>
  </sheetViews>
  <sheetFormatPr baseColWidth="10" defaultRowHeight="16"/>
  <cols>
    <col min="3" max="3" width="19.6640625" customWidth="1"/>
  </cols>
  <sheetData>
    <row r="1" spans="1:6">
      <c r="A1" s="31"/>
      <c r="B1" s="31"/>
      <c r="C1" s="31"/>
      <c r="D1" s="61"/>
      <c r="E1" s="31"/>
      <c r="F1" s="31"/>
    </row>
    <row r="2" spans="1:6">
      <c r="A2" s="31"/>
      <c r="B2" s="33" t="s">
        <v>274</v>
      </c>
      <c r="C2" s="33" t="s">
        <v>275</v>
      </c>
      <c r="D2" s="48"/>
      <c r="E2" s="33" t="s">
        <v>276</v>
      </c>
      <c r="F2" s="33" t="s">
        <v>302</v>
      </c>
    </row>
    <row r="3" spans="1:6">
      <c r="A3" s="33" t="s">
        <v>301</v>
      </c>
      <c r="B3" s="31" t="s">
        <v>300</v>
      </c>
      <c r="C3" s="34">
        <f>'UNFAO FORSTAT'!$D$4</f>
        <v>419578132</v>
      </c>
      <c r="D3" s="48"/>
      <c r="E3" s="31"/>
      <c r="F3" s="31" t="s">
        <v>299</v>
      </c>
    </row>
    <row r="4" spans="1:6">
      <c r="A4" s="35" t="s">
        <v>0</v>
      </c>
      <c r="B4" s="35"/>
      <c r="C4" s="41">
        <f>'UNFAO FORSTAT'!$D$5</f>
        <v>282844206</v>
      </c>
      <c r="D4" s="70"/>
      <c r="E4" s="31"/>
      <c r="F4" s="31" t="s">
        <v>299</v>
      </c>
    </row>
    <row r="5" spans="1:6">
      <c r="A5" s="35" t="s">
        <v>6</v>
      </c>
      <c r="B5" s="35"/>
      <c r="C5" s="41">
        <f>'UNFAO FORSTAT'!$D$6</f>
        <v>136733926</v>
      </c>
      <c r="D5" s="70"/>
      <c r="E5" s="31"/>
      <c r="F5" s="31" t="s">
        <v>299</v>
      </c>
    </row>
    <row r="6" spans="1:6">
      <c r="A6" s="35" t="s">
        <v>298</v>
      </c>
      <c r="B6" s="31"/>
      <c r="C6" s="31"/>
      <c r="D6" s="61"/>
      <c r="E6" s="31"/>
      <c r="F6" s="31"/>
    </row>
    <row r="7" spans="1:6">
      <c r="A7" s="31" t="s">
        <v>0</v>
      </c>
      <c r="B7" s="31" t="s">
        <v>291</v>
      </c>
      <c r="C7" s="31">
        <f>'Volume to Weight'!$L$74/1000</f>
        <v>0.80300000000000005</v>
      </c>
      <c r="D7" s="61"/>
      <c r="E7" s="31"/>
      <c r="F7" s="31" t="s">
        <v>279</v>
      </c>
    </row>
    <row r="8" spans="1:6">
      <c r="A8" s="31" t="s">
        <v>6</v>
      </c>
      <c r="B8" s="31" t="s">
        <v>291</v>
      </c>
      <c r="C8" s="31">
        <f>'Volume to Weight'!$L$42/1000</f>
        <v>0.93700000000000006</v>
      </c>
      <c r="D8" s="61"/>
      <c r="E8" s="31"/>
      <c r="F8" s="31" t="s">
        <v>279</v>
      </c>
    </row>
    <row r="9" spans="1:6">
      <c r="A9" s="33" t="s">
        <v>297</v>
      </c>
      <c r="B9" s="31" t="s">
        <v>273</v>
      </c>
      <c r="C9" s="34">
        <f>C10+C11</f>
        <v>355243586.08000004</v>
      </c>
      <c r="D9" s="48"/>
      <c r="E9" s="31"/>
      <c r="F9" s="31"/>
    </row>
    <row r="10" spans="1:6">
      <c r="A10" s="35" t="s">
        <v>0</v>
      </c>
      <c r="B10" s="35"/>
      <c r="C10" s="41">
        <f>C4*C7</f>
        <v>227123897.41800001</v>
      </c>
      <c r="D10" s="70"/>
      <c r="E10" s="31"/>
      <c r="F10" s="31"/>
    </row>
    <row r="11" spans="1:6">
      <c r="A11" s="35" t="s">
        <v>6</v>
      </c>
      <c r="B11" s="35"/>
      <c r="C11" s="41">
        <f>C5*C8</f>
        <v>128119688.662</v>
      </c>
      <c r="D11" s="70"/>
      <c r="E11" s="31"/>
      <c r="F11" s="31"/>
    </row>
    <row r="12" spans="1:6">
      <c r="A12" s="35" t="s">
        <v>296</v>
      </c>
      <c r="B12" s="31"/>
      <c r="C12" s="31"/>
      <c r="D12" s="61"/>
      <c r="E12" s="31"/>
      <c r="F12" s="31"/>
    </row>
    <row r="13" spans="1:6">
      <c r="A13" s="31" t="s">
        <v>295</v>
      </c>
      <c r="B13" s="31" t="s">
        <v>291</v>
      </c>
      <c r="C13" s="31">
        <f>'Volume to Weight'!$K$74/1000</f>
        <v>0.47599999999999998</v>
      </c>
      <c r="D13" s="61"/>
      <c r="E13" s="31"/>
      <c r="F13" s="31"/>
    </row>
    <row r="14" spans="1:6">
      <c r="A14" s="31" t="s">
        <v>294</v>
      </c>
      <c r="B14" s="31" t="s">
        <v>291</v>
      </c>
      <c r="C14" s="31">
        <f>'Volume to Weight'!$K$42/1000</f>
        <v>0.64600000000000002</v>
      </c>
      <c r="D14" s="61"/>
      <c r="E14" s="31"/>
      <c r="F14" s="31"/>
    </row>
    <row r="15" spans="1:6">
      <c r="A15" s="33" t="s">
        <v>293</v>
      </c>
      <c r="B15" s="31" t="s">
        <v>273</v>
      </c>
      <c r="C15" s="38">
        <f>C16+C17</f>
        <v>190876294.04662001</v>
      </c>
      <c r="D15" s="71"/>
      <c r="E15" s="31"/>
      <c r="F15" s="31"/>
    </row>
    <row r="16" spans="1:6">
      <c r="A16" s="35" t="s">
        <v>0</v>
      </c>
      <c r="B16" s="35" t="s">
        <v>273</v>
      </c>
      <c r="C16" s="39">
        <f>C10*C13</f>
        <v>108110975.170968</v>
      </c>
      <c r="D16" s="72"/>
      <c r="E16" s="31"/>
      <c r="F16" s="31"/>
    </row>
    <row r="17" spans="1:6">
      <c r="A17" s="35" t="s">
        <v>6</v>
      </c>
      <c r="B17" s="35" t="s">
        <v>273</v>
      </c>
      <c r="C17" s="39">
        <f>C11*C14</f>
        <v>82765318.875652</v>
      </c>
      <c r="D17" s="72"/>
      <c r="E17" s="31"/>
      <c r="F17" s="31"/>
    </row>
    <row r="18" spans="1:6">
      <c r="A18" s="35" t="s">
        <v>292</v>
      </c>
      <c r="B18" s="35" t="s">
        <v>291</v>
      </c>
      <c r="C18" s="111"/>
      <c r="D18" s="72"/>
      <c r="E18" s="31"/>
      <c r="F18" s="3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B606B3-1F0B-A84F-96DD-2BD77E13A297}">
  <dimension ref="A1:F110"/>
  <sheetViews>
    <sheetView topLeftCell="A57" zoomScale="117" workbookViewId="0">
      <selection activeCell="A92" sqref="A92"/>
    </sheetView>
  </sheetViews>
  <sheetFormatPr baseColWidth="10" defaultRowHeight="16"/>
  <cols>
    <col min="1" max="1" width="107" style="31" customWidth="1"/>
    <col min="2" max="2" width="11.5" style="77" customWidth="1"/>
    <col min="3" max="3" width="20.1640625" style="31" customWidth="1"/>
    <col min="4" max="4" width="17.1640625" style="61" customWidth="1"/>
    <col min="5" max="5" width="20.6640625" style="31" customWidth="1"/>
    <col min="6" max="6" width="74.5" style="31" customWidth="1"/>
    <col min="7" max="16384" width="10.83203125" style="31"/>
  </cols>
  <sheetData>
    <row r="1" spans="1:6">
      <c r="A1" s="35"/>
      <c r="B1" s="35"/>
      <c r="C1" s="40"/>
      <c r="D1" s="72" t="s">
        <v>406</v>
      </c>
    </row>
    <row r="2" spans="1:6">
      <c r="A2" s="37" t="s">
        <v>570</v>
      </c>
      <c r="B2" s="116" t="s">
        <v>273</v>
      </c>
      <c r="C2" s="38">
        <f>SUM(C3:C11)</f>
        <v>335364635</v>
      </c>
      <c r="D2" s="71">
        <f>C2/$C$32</f>
        <v>0.89518391630501115</v>
      </c>
    </row>
    <row r="3" spans="1:6">
      <c r="A3" s="31" t="s">
        <v>289</v>
      </c>
      <c r="B3" s="77" t="s">
        <v>273</v>
      </c>
      <c r="C3" s="32">
        <f>'UNFAO FORSTAT'!G28</f>
        <v>852000</v>
      </c>
      <c r="D3" s="76">
        <f t="shared" ref="D3:D11" si="0">C3/$C$32</f>
        <v>2.2742311415509552E-3</v>
      </c>
      <c r="E3" t="s">
        <v>559</v>
      </c>
      <c r="F3" s="31" t="s">
        <v>96</v>
      </c>
    </row>
    <row r="4" spans="1:6">
      <c r="A4" s="31" t="s">
        <v>288</v>
      </c>
      <c r="B4" s="77" t="s">
        <v>273</v>
      </c>
      <c r="C4" s="32">
        <f>'UNFAO FORSTAT'!G29</f>
        <v>19624720</v>
      </c>
      <c r="D4" s="76">
        <f t="shared" si="0"/>
        <v>5.2383978131711105E-2</v>
      </c>
      <c r="E4" t="s">
        <v>559</v>
      </c>
      <c r="F4" s="31" t="s">
        <v>96</v>
      </c>
    </row>
    <row r="5" spans="1:6">
      <c r="A5" s="31" t="s">
        <v>287</v>
      </c>
      <c r="B5" s="77" t="s">
        <v>273</v>
      </c>
      <c r="C5" s="32">
        <f>'UNFAO FORSTAT'!G32</f>
        <v>6917900</v>
      </c>
      <c r="D5" s="76">
        <f t="shared" si="0"/>
        <v>1.8465849312365439E-2</v>
      </c>
      <c r="E5" t="s">
        <v>559</v>
      </c>
      <c r="F5" s="31" t="s">
        <v>96</v>
      </c>
    </row>
    <row r="6" spans="1:6">
      <c r="A6" s="31" t="s">
        <v>290</v>
      </c>
      <c r="B6" s="77" t="s">
        <v>273</v>
      </c>
      <c r="C6" s="32">
        <f>'UNFAO FORSTAT'!G35</f>
        <v>42129604</v>
      </c>
      <c r="D6" s="76">
        <f t="shared" si="0"/>
        <v>0.11245593591315692</v>
      </c>
      <c r="E6" t="s">
        <v>556</v>
      </c>
      <c r="F6" s="31" t="s">
        <v>96</v>
      </c>
    </row>
    <row r="7" spans="1:6">
      <c r="A7" s="31" t="s">
        <v>285</v>
      </c>
      <c r="B7" s="77" t="s">
        <v>273</v>
      </c>
      <c r="C7" s="32">
        <f>'UNFAO FORSTAT'!G39</f>
        <v>82924775.999999985</v>
      </c>
      <c r="D7" s="76">
        <f t="shared" si="0"/>
        <v>0.22134989200156951</v>
      </c>
      <c r="E7" t="s">
        <v>559</v>
      </c>
      <c r="F7" s="31" t="s">
        <v>96</v>
      </c>
    </row>
    <row r="8" spans="1:6">
      <c r="A8" s="31" t="s">
        <v>284</v>
      </c>
      <c r="B8" s="77" t="s">
        <v>273</v>
      </c>
      <c r="C8" s="32">
        <f>'UNFAO FORSTAT'!G54</f>
        <v>49247518</v>
      </c>
      <c r="D8" s="76">
        <f t="shared" si="0"/>
        <v>0.13145567967099908</v>
      </c>
      <c r="E8" t="s">
        <v>558</v>
      </c>
      <c r="F8" s="31" t="s">
        <v>96</v>
      </c>
    </row>
    <row r="9" spans="1:6">
      <c r="A9" s="31" t="s">
        <v>283</v>
      </c>
      <c r="B9" s="77" t="s">
        <v>273</v>
      </c>
      <c r="C9" s="32">
        <f>'UNFAO FORSTAT'!G63</f>
        <v>450000</v>
      </c>
      <c r="D9" s="76">
        <f t="shared" si="0"/>
        <v>1.2011784198332511E-3</v>
      </c>
      <c r="E9" t="s">
        <v>558</v>
      </c>
      <c r="F9" s="31" t="s">
        <v>96</v>
      </c>
    </row>
    <row r="10" spans="1:6">
      <c r="A10" s="31" t="s">
        <v>282</v>
      </c>
      <c r="B10" s="77" t="s">
        <v>273</v>
      </c>
      <c r="C10" s="32">
        <f>'UNFAO FORSTAT'!G66</f>
        <v>47626950</v>
      </c>
      <c r="D10" s="76">
        <f t="shared" si="0"/>
        <v>0.12712992120550501</v>
      </c>
      <c r="E10" t="s">
        <v>558</v>
      </c>
      <c r="F10" s="31" t="s">
        <v>96</v>
      </c>
    </row>
    <row r="11" spans="1:6">
      <c r="A11" s="31" t="s">
        <v>281</v>
      </c>
      <c r="B11" s="77" t="s">
        <v>273</v>
      </c>
      <c r="C11" s="32">
        <f>'UNFAO FORSTAT'!G67</f>
        <v>85591167</v>
      </c>
      <c r="D11" s="76">
        <f t="shared" si="0"/>
        <v>0.22846725050831979</v>
      </c>
      <c r="E11" t="s">
        <v>558</v>
      </c>
      <c r="F11" s="31" t="s">
        <v>96</v>
      </c>
    </row>
    <row r="12" spans="1:6">
      <c r="A12" s="37" t="s">
        <v>568</v>
      </c>
      <c r="B12" s="116" t="s">
        <v>273</v>
      </c>
      <c r="C12" s="38">
        <f>SUM(C13:C21)</f>
        <v>61043533.120999999</v>
      </c>
      <c r="D12" s="71"/>
      <c r="E12"/>
    </row>
    <row r="13" spans="1:6">
      <c r="A13" s="31" t="s">
        <v>289</v>
      </c>
      <c r="B13" s="77" t="s">
        <v>273</v>
      </c>
      <c r="C13" s="32">
        <f>'UNFAO FORSTAT'!I28</f>
        <v>24943</v>
      </c>
      <c r="E13" t="s">
        <v>567</v>
      </c>
      <c r="F13" s="31" t="s">
        <v>96</v>
      </c>
    </row>
    <row r="14" spans="1:6">
      <c r="A14" s="31" t="s">
        <v>288</v>
      </c>
      <c r="B14" s="77" t="s">
        <v>273</v>
      </c>
      <c r="C14" s="32">
        <f>'UNFAO FORSTAT'!I29</f>
        <v>2334606.38</v>
      </c>
      <c r="E14" t="s">
        <v>567</v>
      </c>
      <c r="F14" s="31" t="s">
        <v>96</v>
      </c>
    </row>
    <row r="15" spans="1:6">
      <c r="A15" s="31" t="s">
        <v>287</v>
      </c>
      <c r="B15" s="77" t="s">
        <v>273</v>
      </c>
      <c r="C15" s="32">
        <f>'UNFAO FORSTAT'!I32</f>
        <v>5276872</v>
      </c>
      <c r="E15" t="s">
        <v>567</v>
      </c>
      <c r="F15" s="31" t="s">
        <v>96</v>
      </c>
    </row>
    <row r="16" spans="1:6">
      <c r="A16" s="31" t="s">
        <v>290</v>
      </c>
      <c r="B16" s="77" t="s">
        <v>273</v>
      </c>
      <c r="C16" s="32">
        <f>'UNFAO FORSTAT'!I35</f>
        <v>4285585.148</v>
      </c>
      <c r="E16" t="s">
        <v>567</v>
      </c>
      <c r="F16" s="31" t="s">
        <v>96</v>
      </c>
    </row>
    <row r="17" spans="1:6">
      <c r="A17" s="31" t="s">
        <v>285</v>
      </c>
      <c r="B17" s="77" t="s">
        <v>273</v>
      </c>
      <c r="C17" s="32">
        <f>'UNFAO FORSTAT'!I39</f>
        <v>1063270.5929999999</v>
      </c>
      <c r="E17" t="s">
        <v>567</v>
      </c>
      <c r="F17" s="31" t="s">
        <v>96</v>
      </c>
    </row>
    <row r="18" spans="1:6">
      <c r="A18" s="31" t="s">
        <v>284</v>
      </c>
      <c r="B18" s="77" t="s">
        <v>273</v>
      </c>
      <c r="C18" s="32">
        <f>'UNFAO FORSTAT'!I54</f>
        <v>16296000</v>
      </c>
      <c r="E18" t="s">
        <v>567</v>
      </c>
      <c r="F18" s="31" t="s">
        <v>96</v>
      </c>
    </row>
    <row r="19" spans="1:6">
      <c r="A19" s="31" t="s">
        <v>283</v>
      </c>
      <c r="B19" s="77" t="s">
        <v>273</v>
      </c>
      <c r="C19" s="32">
        <f>'UNFAO FORSTAT'!I63</f>
        <v>153000</v>
      </c>
      <c r="E19" t="s">
        <v>567</v>
      </c>
      <c r="F19" s="31" t="s">
        <v>96</v>
      </c>
    </row>
    <row r="20" spans="1:6">
      <c r="A20" s="31" t="s">
        <v>282</v>
      </c>
      <c r="B20" s="77" t="s">
        <v>273</v>
      </c>
      <c r="C20" s="32">
        <f>'UNFAO FORSTAT'!$F$66</f>
        <v>18289000</v>
      </c>
      <c r="E20" t="s">
        <v>567</v>
      </c>
      <c r="F20" s="31" t="s">
        <v>96</v>
      </c>
    </row>
    <row r="21" spans="1:6">
      <c r="A21" s="31" t="s">
        <v>281</v>
      </c>
      <c r="B21" s="77" t="s">
        <v>273</v>
      </c>
      <c r="C21" s="32">
        <f>'UNFAO FORSTAT'!$F$67</f>
        <v>13320256</v>
      </c>
      <c r="E21" t="s">
        <v>567</v>
      </c>
      <c r="F21" s="31" t="s">
        <v>96</v>
      </c>
    </row>
    <row r="22" spans="1:6">
      <c r="A22" s="37" t="s">
        <v>571</v>
      </c>
      <c r="B22" s="116" t="s">
        <v>273</v>
      </c>
      <c r="C22" s="34">
        <f>SUM(C23:C31)</f>
        <v>39267470.081</v>
      </c>
      <c r="D22" s="48">
        <f>C22/$C$32</f>
        <v>0.10481608369498899</v>
      </c>
      <c r="E22"/>
    </row>
    <row r="23" spans="1:6">
      <c r="A23" s="31" t="s">
        <v>289</v>
      </c>
      <c r="B23" s="77" t="s">
        <v>273</v>
      </c>
      <c r="C23" s="32">
        <f>'UNFAO FORSTAT'!H28</f>
        <v>118994</v>
      </c>
      <c r="D23" s="75">
        <f t="shared" ref="D23:D31" si="1">C23/$C$32</f>
        <v>3.1762894419919526E-4</v>
      </c>
      <c r="E23" t="s">
        <v>559</v>
      </c>
      <c r="F23" s="31" t="s">
        <v>96</v>
      </c>
    </row>
    <row r="24" spans="1:6">
      <c r="A24" s="31" t="s">
        <v>288</v>
      </c>
      <c r="B24" s="77" t="s">
        <v>273</v>
      </c>
      <c r="C24" s="32">
        <f>'UNFAO FORSTAT'!H29</f>
        <v>251736.32000000001</v>
      </c>
      <c r="D24" s="75">
        <f t="shared" si="1"/>
        <v>6.719560779383059E-4</v>
      </c>
      <c r="E24" t="s">
        <v>559</v>
      </c>
      <c r="F24" s="31" t="s">
        <v>96</v>
      </c>
    </row>
    <row r="25" spans="1:6">
      <c r="A25" s="31" t="s">
        <v>287</v>
      </c>
      <c r="B25" s="77" t="s">
        <v>273</v>
      </c>
      <c r="C25" s="32">
        <f>'UNFAO FORSTAT'!H32</f>
        <v>395588</v>
      </c>
      <c r="D25" s="75">
        <f t="shared" si="1"/>
        <v>1.0559372638777691E-3</v>
      </c>
      <c r="E25" t="s">
        <v>559</v>
      </c>
      <c r="F25" s="31" t="s">
        <v>96</v>
      </c>
    </row>
    <row r="26" spans="1:6">
      <c r="A26" s="31" t="s">
        <v>286</v>
      </c>
      <c r="B26" s="77" t="s">
        <v>273</v>
      </c>
      <c r="C26" s="32">
        <f>'UNFAO FORSTAT'!H35</f>
        <v>13174177.743999999</v>
      </c>
      <c r="D26" s="75">
        <f>C26/$C$32</f>
        <v>3.5165640011422895E-2</v>
      </c>
      <c r="E26" t="s">
        <v>556</v>
      </c>
      <c r="F26" s="31" t="s">
        <v>96</v>
      </c>
    </row>
    <row r="27" spans="1:6">
      <c r="A27" s="31" t="s">
        <v>285</v>
      </c>
      <c r="B27" s="77" t="s">
        <v>273</v>
      </c>
      <c r="C27" s="32">
        <f>'UNFAO FORSTAT'!H39</f>
        <v>7251877.0169999991</v>
      </c>
      <c r="D27" s="75">
        <f t="shared" si="1"/>
        <v>1.9357329280233621E-2</v>
      </c>
      <c r="E27" t="s">
        <v>559</v>
      </c>
      <c r="F27" s="31" t="s">
        <v>96</v>
      </c>
    </row>
    <row r="28" spans="1:6">
      <c r="A28" s="31" t="s">
        <v>284</v>
      </c>
      <c r="B28" s="77" t="s">
        <v>273</v>
      </c>
      <c r="C28" s="32">
        <f>'UNFAO FORSTAT'!H54</f>
        <v>5377000</v>
      </c>
      <c r="D28" s="75">
        <f t="shared" si="1"/>
        <v>1.4352747474318646E-2</v>
      </c>
      <c r="E28" t="s">
        <v>558</v>
      </c>
      <c r="F28" s="31" t="s">
        <v>96</v>
      </c>
    </row>
    <row r="29" spans="1:6">
      <c r="A29" s="31" t="s">
        <v>283</v>
      </c>
      <c r="B29" s="77" t="s">
        <v>273</v>
      </c>
      <c r="C29" s="32">
        <f>'UNFAO FORSTAT'!H63</f>
        <v>25000</v>
      </c>
      <c r="D29" s="75">
        <f t="shared" si="1"/>
        <v>6.6732134435180609E-5</v>
      </c>
      <c r="E29" t="s">
        <v>558</v>
      </c>
      <c r="F29" s="31" t="s">
        <v>96</v>
      </c>
    </row>
    <row r="30" spans="1:6">
      <c r="A30" s="31" t="s">
        <v>282</v>
      </c>
      <c r="B30" s="77" t="s">
        <v>273</v>
      </c>
      <c r="C30" s="32">
        <f>'UNFAO FORSTAT'!H66</f>
        <v>897000</v>
      </c>
      <c r="D30" s="75">
        <f t="shared" si="1"/>
        <v>2.3943489835342802E-3</v>
      </c>
      <c r="E30" t="s">
        <v>558</v>
      </c>
      <c r="F30" s="31" t="s">
        <v>96</v>
      </c>
    </row>
    <row r="31" spans="1:6">
      <c r="A31" s="31" t="s">
        <v>281</v>
      </c>
      <c r="B31" s="77" t="s">
        <v>273</v>
      </c>
      <c r="C31" s="32">
        <f>'UNFAO FORSTAT'!H67</f>
        <v>11776097</v>
      </c>
      <c r="D31" s="75">
        <f t="shared" si="1"/>
        <v>3.1433763525029086E-2</v>
      </c>
      <c r="E31" t="s">
        <v>558</v>
      </c>
      <c r="F31" s="31" t="s">
        <v>96</v>
      </c>
    </row>
    <row r="32" spans="1:6" s="33" customFormat="1">
      <c r="A32" s="33" t="s">
        <v>400</v>
      </c>
      <c r="B32" s="77" t="s">
        <v>273</v>
      </c>
      <c r="C32" s="34">
        <f>C2+C22</f>
        <v>374632105.08099997</v>
      </c>
      <c r="D32" s="48"/>
    </row>
    <row r="33" spans="1:4" s="33" customFormat="1">
      <c r="B33" s="77"/>
      <c r="C33" s="34"/>
      <c r="D33" s="48"/>
    </row>
    <row r="34" spans="1:4" s="77" customFormat="1">
      <c r="A34" s="77" t="s">
        <v>569</v>
      </c>
      <c r="C34" s="120"/>
      <c r="D34" s="121"/>
    </row>
    <row r="35" spans="1:4">
      <c r="C35" s="32"/>
    </row>
    <row r="36" spans="1:4">
      <c r="C36" s="32"/>
    </row>
    <row r="37" spans="1:4">
      <c r="A37" s="43"/>
    </row>
    <row r="38" spans="1:4">
      <c r="A38" s="33" t="s">
        <v>409</v>
      </c>
      <c r="B38" s="77" t="s">
        <v>273</v>
      </c>
      <c r="C38" s="34">
        <f>(C39*C40)+(C43*C44)+(C41*C42)</f>
        <v>291379863.60790002</v>
      </c>
      <c r="D38" s="48"/>
    </row>
    <row r="39" spans="1:4">
      <c r="A39" s="43" t="s">
        <v>557</v>
      </c>
      <c r="B39" s="77" t="s">
        <v>273</v>
      </c>
      <c r="C39" s="66">
        <f>C8+C9+C10+C11+C45+C28+C29+C30+C31</f>
        <v>200990732</v>
      </c>
      <c r="D39" s="68"/>
    </row>
    <row r="40" spans="1:4">
      <c r="A40" s="43" t="s">
        <v>399</v>
      </c>
      <c r="B40" s="77" t="s">
        <v>352</v>
      </c>
      <c r="C40" s="65">
        <v>0.9</v>
      </c>
      <c r="D40" s="68"/>
    </row>
    <row r="41" spans="1:4">
      <c r="A41" s="43" t="s">
        <v>545</v>
      </c>
      <c r="C41" s="66">
        <f>C3+C4+C5+C23+C24+C25+C7+C27</f>
        <v>118337591.337</v>
      </c>
      <c r="D41" s="68"/>
    </row>
    <row r="42" spans="1:4">
      <c r="A42" s="43" t="s">
        <v>399</v>
      </c>
      <c r="C42" s="65">
        <v>0.7</v>
      </c>
      <c r="D42" s="68"/>
    </row>
    <row r="43" spans="1:4">
      <c r="A43" s="43" t="s">
        <v>404</v>
      </c>
      <c r="B43" s="77" t="s">
        <v>273</v>
      </c>
      <c r="C43" s="66">
        <f>C6+C26</f>
        <v>55303781.744000003</v>
      </c>
      <c r="D43" s="68"/>
    </row>
    <row r="44" spans="1:4">
      <c r="A44" s="43" t="s">
        <v>399</v>
      </c>
      <c r="B44" s="77" t="s">
        <v>352</v>
      </c>
      <c r="C44" s="65">
        <v>0.5</v>
      </c>
      <c r="D44" s="68"/>
    </row>
    <row r="45" spans="1:4">
      <c r="A45" s="35" t="s">
        <v>486</v>
      </c>
      <c r="C45" s="68"/>
      <c r="D45" s="68"/>
    </row>
    <row r="46" spans="1:4">
      <c r="A46" s="43" t="s">
        <v>562</v>
      </c>
      <c r="B46" s="77" t="s">
        <v>352</v>
      </c>
      <c r="C46" s="73">
        <f>(C39*C40)/C38</f>
        <v>0.62081043130495717</v>
      </c>
      <c r="D46" s="68"/>
    </row>
    <row r="47" spans="1:4">
      <c r="A47" s="43" t="s">
        <v>546</v>
      </c>
      <c r="B47" s="77" t="s">
        <v>352</v>
      </c>
      <c r="C47" s="73">
        <f>(C41*C42)/C38</f>
        <v>0.28428976838073478</v>
      </c>
      <c r="D47" s="69"/>
    </row>
    <row r="48" spans="1:4">
      <c r="A48" s="43" t="s">
        <v>410</v>
      </c>
      <c r="B48" s="77" t="s">
        <v>352</v>
      </c>
      <c r="C48" s="94">
        <f>(C43*C44)/C38</f>
        <v>9.4899800314307961E-2</v>
      </c>
      <c r="D48" s="69"/>
    </row>
    <row r="49" spans="1:6">
      <c r="A49" s="37" t="s">
        <v>583</v>
      </c>
      <c r="B49" s="77" t="s">
        <v>352</v>
      </c>
      <c r="C49" s="63">
        <f>C38/C32</f>
        <v>0.77777600919947898</v>
      </c>
      <c r="D49" s="69"/>
    </row>
    <row r="50" spans="1:6">
      <c r="A50" s="43"/>
      <c r="C50" s="68"/>
      <c r="D50" s="68"/>
    </row>
    <row r="51" spans="1:6">
      <c r="A51" s="33" t="s">
        <v>326</v>
      </c>
      <c r="B51" s="77" t="s">
        <v>273</v>
      </c>
      <c r="C51" s="104">
        <f>907.1847/1000</f>
        <v>0.90718470000000007</v>
      </c>
      <c r="D51" s="48"/>
    </row>
    <row r="52" spans="1:6">
      <c r="A52" s="33" t="s">
        <v>314</v>
      </c>
      <c r="B52" s="77" t="s">
        <v>273</v>
      </c>
      <c r="C52" s="34">
        <f>C53+C56</f>
        <v>684470856.1500001</v>
      </c>
      <c r="D52" s="48"/>
    </row>
    <row r="53" spans="1:6">
      <c r="A53" s="35" t="s">
        <v>324</v>
      </c>
      <c r="B53" s="77" t="s">
        <v>273</v>
      </c>
      <c r="C53" s="44">
        <f>SUM(C54:C55)</f>
        <v>188240825.25000003</v>
      </c>
      <c r="D53" s="74"/>
    </row>
    <row r="54" spans="1:6">
      <c r="A54" s="43" t="s">
        <v>316</v>
      </c>
      <c r="B54" s="77" t="s">
        <v>273</v>
      </c>
      <c r="C54" s="32">
        <f>188000000*$C$51</f>
        <v>170550723.60000002</v>
      </c>
      <c r="E54" s="43" t="s">
        <v>315</v>
      </c>
      <c r="F54" s="67" t="s">
        <v>405</v>
      </c>
    </row>
    <row r="55" spans="1:6">
      <c r="A55" s="43" t="s">
        <v>482</v>
      </c>
      <c r="B55" s="77" t="s">
        <v>273</v>
      </c>
      <c r="C55" s="32">
        <f>19500000*$C$51</f>
        <v>17690101.650000002</v>
      </c>
      <c r="E55" s="43" t="s">
        <v>317</v>
      </c>
      <c r="F55" s="67" t="s">
        <v>405</v>
      </c>
    </row>
    <row r="56" spans="1:6">
      <c r="A56" s="35" t="s">
        <v>325</v>
      </c>
      <c r="B56" s="77" t="s">
        <v>273</v>
      </c>
      <c r="C56" s="44">
        <f>SUM(C57:C58)</f>
        <v>496230030.90000004</v>
      </c>
      <c r="D56" s="74"/>
      <c r="F56"/>
    </row>
    <row r="57" spans="1:6">
      <c r="A57" s="43" t="s">
        <v>328</v>
      </c>
      <c r="B57" s="77" t="s">
        <v>273</v>
      </c>
      <c r="C57" s="32">
        <f>491000000*$C$51</f>
        <v>445427687.70000005</v>
      </c>
      <c r="E57" s="43" t="s">
        <v>327</v>
      </c>
      <c r="F57" s="67" t="s">
        <v>405</v>
      </c>
    </row>
    <row r="58" spans="1:6">
      <c r="A58" s="43" t="s">
        <v>329</v>
      </c>
      <c r="B58" s="77" t="s">
        <v>273</v>
      </c>
      <c r="C58" s="32">
        <f>56000000*$C$51</f>
        <v>50802343.200000003</v>
      </c>
      <c r="E58" s="43" t="s">
        <v>327</v>
      </c>
      <c r="F58" s="67" t="s">
        <v>405</v>
      </c>
    </row>
    <row r="59" spans="1:6" s="33" customFormat="1">
      <c r="A59" s="33" t="s">
        <v>407</v>
      </c>
      <c r="B59" s="77" t="s">
        <v>273</v>
      </c>
      <c r="C59" s="34">
        <f>(C39*C40)+(C43*C44)+(C41*C42)</f>
        <v>291379863.60790002</v>
      </c>
      <c r="D59" s="48"/>
    </row>
    <row r="60" spans="1:6" s="33" customFormat="1">
      <c r="A60" s="33" t="s">
        <v>565</v>
      </c>
      <c r="B60" s="77" t="s">
        <v>352</v>
      </c>
      <c r="C60" s="62">
        <v>0.6</v>
      </c>
      <c r="D60" s="78"/>
    </row>
    <row r="61" spans="1:6" s="33" customFormat="1">
      <c r="A61" s="33" t="s">
        <v>566</v>
      </c>
      <c r="B61" s="77" t="s">
        <v>352</v>
      </c>
      <c r="C61" s="63">
        <f>1-C60</f>
        <v>0.4</v>
      </c>
      <c r="D61" s="78"/>
    </row>
    <row r="62" spans="1:6" s="33" customFormat="1">
      <c r="A62" s="33" t="s">
        <v>351</v>
      </c>
      <c r="B62" s="77" t="s">
        <v>273</v>
      </c>
      <c r="C62" s="64">
        <f>C38*C60</f>
        <v>174827918.16474</v>
      </c>
      <c r="D62" s="78"/>
    </row>
    <row r="63" spans="1:6" s="33" customFormat="1">
      <c r="A63" s="33" t="s">
        <v>353</v>
      </c>
      <c r="B63" s="77" t="s">
        <v>273</v>
      </c>
      <c r="C63" s="64">
        <f>C38*C61</f>
        <v>116551945.44316001</v>
      </c>
      <c r="D63" s="78"/>
    </row>
    <row r="64" spans="1:6">
      <c r="A64" s="33" t="s">
        <v>349</v>
      </c>
      <c r="B64" s="77" t="s">
        <v>350</v>
      </c>
      <c r="C64" s="115">
        <f>'Hemp Yield Per Area'!B23*C51</f>
        <v>3.6228230069148601</v>
      </c>
      <c r="D64" s="78"/>
      <c r="F64" s="43" t="s">
        <v>563</v>
      </c>
    </row>
    <row r="65" spans="1:6">
      <c r="A65" s="33" t="s">
        <v>354</v>
      </c>
      <c r="B65" s="77" t="s">
        <v>355</v>
      </c>
      <c r="C65" s="64">
        <f>C63/C64</f>
        <v>32171581.449244976</v>
      </c>
      <c r="D65" s="48"/>
      <c r="F65" s="43" t="s">
        <v>371</v>
      </c>
    </row>
    <row r="66" spans="1:6">
      <c r="A66" s="33" t="s">
        <v>356</v>
      </c>
      <c r="B66" s="77" t="s">
        <v>352</v>
      </c>
      <c r="C66" s="63">
        <f>C62/C53</f>
        <v>0.92874602484638213</v>
      </c>
      <c r="D66" s="48"/>
      <c r="F66" s="43"/>
    </row>
    <row r="67" spans="1:6">
      <c r="A67" s="33" t="s">
        <v>408</v>
      </c>
      <c r="B67" s="77" t="s">
        <v>352</v>
      </c>
      <c r="C67" s="63">
        <f>C59/C52</f>
        <v>0.425700906020818</v>
      </c>
      <c r="D67" s="48"/>
      <c r="F67" s="43"/>
    </row>
    <row r="68" spans="1:6">
      <c r="A68" s="33" t="s">
        <v>358</v>
      </c>
      <c r="B68" s="77" t="s">
        <v>363</v>
      </c>
      <c r="C68" s="33">
        <v>340</v>
      </c>
      <c r="D68" s="48"/>
      <c r="E68" s="43" t="s">
        <v>357</v>
      </c>
      <c r="F68" s="43" t="s">
        <v>360</v>
      </c>
    </row>
    <row r="69" spans="1:6">
      <c r="A69" s="33" t="s">
        <v>361</v>
      </c>
      <c r="B69" s="77" t="s">
        <v>352</v>
      </c>
      <c r="C69" s="114">
        <f>(C65/1000000)/C68</f>
        <v>9.462229838013228E-2</v>
      </c>
      <c r="D69" s="48"/>
      <c r="F69" s="43"/>
    </row>
    <row r="70" spans="1:6">
      <c r="A70" s="33"/>
      <c r="C70" s="50"/>
      <c r="D70" s="48"/>
      <c r="F70" s="43"/>
    </row>
    <row r="71" spans="1:6">
      <c r="A71" s="33" t="s">
        <v>564</v>
      </c>
      <c r="C71" s="34">
        <f>SUM(C72:C74)</f>
        <v>43907739.480000004</v>
      </c>
      <c r="D71" s="48"/>
      <c r="F71" s="43"/>
    </row>
    <row r="72" spans="1:6">
      <c r="A72" s="43" t="s">
        <v>321</v>
      </c>
      <c r="B72" s="77" t="s">
        <v>273</v>
      </c>
      <c r="C72" s="32">
        <f>25000000*$C$51</f>
        <v>22679617.5</v>
      </c>
      <c r="E72" s="43" t="s">
        <v>323</v>
      </c>
      <c r="F72" s="67" t="s">
        <v>405</v>
      </c>
    </row>
    <row r="73" spans="1:6">
      <c r="A73" s="43" t="s">
        <v>322</v>
      </c>
      <c r="B73" s="77" t="s">
        <v>273</v>
      </c>
      <c r="C73" s="32">
        <f>6300000*$C$51</f>
        <v>5715263.6100000003</v>
      </c>
      <c r="E73" s="43" t="s">
        <v>323</v>
      </c>
      <c r="F73" s="67" t="s">
        <v>405</v>
      </c>
    </row>
    <row r="74" spans="1:6">
      <c r="A74" s="43" t="s">
        <v>319</v>
      </c>
      <c r="B74" s="77" t="s">
        <v>273</v>
      </c>
      <c r="C74" s="32">
        <f>17100000*$C$51</f>
        <v>15512858.370000001</v>
      </c>
      <c r="E74" s="43" t="s">
        <v>320</v>
      </c>
      <c r="F74" s="67" t="s">
        <v>405</v>
      </c>
    </row>
    <row r="75" spans="1:6">
      <c r="A75" s="43"/>
      <c r="F75" s="43"/>
    </row>
    <row r="76" spans="1:6">
      <c r="A76" s="33" t="s">
        <v>366</v>
      </c>
      <c r="C76" s="34">
        <f>C77+C78+C79</f>
        <v>218.2</v>
      </c>
      <c r="D76" s="48"/>
      <c r="F76" s="43"/>
    </row>
    <row r="77" spans="1:6">
      <c r="A77" s="43" t="s">
        <v>362</v>
      </c>
      <c r="B77" s="77" t="s">
        <v>363</v>
      </c>
      <c r="C77" s="51">
        <v>89.1</v>
      </c>
      <c r="E77" s="43" t="s">
        <v>369</v>
      </c>
      <c r="F77" s="43" t="s">
        <v>368</v>
      </c>
    </row>
    <row r="78" spans="1:6">
      <c r="A78" s="43" t="s">
        <v>364</v>
      </c>
      <c r="B78" s="77" t="s">
        <v>363</v>
      </c>
      <c r="C78" s="51">
        <v>39.6</v>
      </c>
      <c r="E78" s="43" t="s">
        <v>369</v>
      </c>
      <c r="F78" s="43" t="s">
        <v>368</v>
      </c>
    </row>
    <row r="79" spans="1:6">
      <c r="A79" s="43" t="s">
        <v>365</v>
      </c>
      <c r="B79" s="77" t="s">
        <v>363</v>
      </c>
      <c r="C79" s="51">
        <v>89.5</v>
      </c>
      <c r="E79" s="43" t="s">
        <v>369</v>
      </c>
      <c r="F79" s="43" t="s">
        <v>368</v>
      </c>
    </row>
    <row r="80" spans="1:6">
      <c r="A80" s="43"/>
      <c r="F80" s="43"/>
    </row>
    <row r="81" spans="1:6">
      <c r="A81" s="33" t="s">
        <v>370</v>
      </c>
      <c r="B81" s="77" t="s">
        <v>352</v>
      </c>
      <c r="C81" s="114">
        <f>(C65/1000000)/C76</f>
        <v>0.14744079490946368</v>
      </c>
      <c r="D81" s="48"/>
      <c r="F81" s="43"/>
    </row>
    <row r="82" spans="1:6">
      <c r="A82" s="43"/>
      <c r="F82" s="43"/>
    </row>
    <row r="84" spans="1:6">
      <c r="A84" s="31" t="s">
        <v>280</v>
      </c>
    </row>
    <row r="85" spans="1:6">
      <c r="A85" s="36" t="s">
        <v>96</v>
      </c>
    </row>
    <row r="86" spans="1:6">
      <c r="A86" s="36" t="s">
        <v>279</v>
      </c>
    </row>
    <row r="87" spans="1:6">
      <c r="A87" s="36" t="s">
        <v>278</v>
      </c>
    </row>
    <row r="88" spans="1:6" ht="33" customHeight="1">
      <c r="A88" s="45" t="s">
        <v>381</v>
      </c>
    </row>
    <row r="89" spans="1:6" ht="34">
      <c r="A89" s="45" t="s">
        <v>333</v>
      </c>
    </row>
    <row r="90" spans="1:6">
      <c r="A90" s="49" t="s">
        <v>359</v>
      </c>
    </row>
    <row r="91" spans="1:6">
      <c r="A91" s="49" t="s">
        <v>367</v>
      </c>
    </row>
    <row r="92" spans="1:6">
      <c r="A92" s="45"/>
    </row>
    <row r="93" spans="1:6">
      <c r="A93" s="55"/>
    </row>
    <row r="94" spans="1:6">
      <c r="A94" s="49"/>
    </row>
    <row r="95" spans="1:6">
      <c r="A95" s="49"/>
    </row>
    <row r="96" spans="1:6">
      <c r="A96" s="49"/>
    </row>
    <row r="97" spans="1:2">
      <c r="A97" s="49"/>
    </row>
    <row r="99" spans="1:2">
      <c r="A99" s="43" t="s">
        <v>304</v>
      </c>
      <c r="B99" s="77">
        <v>35.314700000000002</v>
      </c>
    </row>
    <row r="100" spans="1:2">
      <c r="A100" s="43" t="s">
        <v>303</v>
      </c>
      <c r="B100" s="77">
        <v>12</v>
      </c>
    </row>
    <row r="101" spans="1:2">
      <c r="A101" s="43" t="s">
        <v>305</v>
      </c>
      <c r="B101" s="77">
        <f>B99*B100</f>
        <v>423.77640000000002</v>
      </c>
    </row>
    <row r="102" spans="1:2">
      <c r="A102" s="43" t="s">
        <v>306</v>
      </c>
      <c r="B102" s="77">
        <f>'Green FAOSTAT'!C13</f>
        <v>0.47599999999999998</v>
      </c>
    </row>
    <row r="103" spans="1:2">
      <c r="A103" s="43" t="s">
        <v>307</v>
      </c>
      <c r="B103" s="117">
        <v>20</v>
      </c>
    </row>
    <row r="104" spans="1:2">
      <c r="A104" s="43" t="s">
        <v>309</v>
      </c>
      <c r="B104" s="118"/>
    </row>
    <row r="106" spans="1:2">
      <c r="A106" s="43" t="s">
        <v>308</v>
      </c>
      <c r="B106" s="117">
        <v>500</v>
      </c>
    </row>
    <row r="107" spans="1:2">
      <c r="A107" s="43" t="s">
        <v>310</v>
      </c>
      <c r="B107" s="77">
        <v>3.2</v>
      </c>
    </row>
    <row r="108" spans="1:2">
      <c r="A108" s="43" t="s">
        <v>311</v>
      </c>
      <c r="B108" s="77">
        <f>B107*1000</f>
        <v>3200</v>
      </c>
    </row>
    <row r="109" spans="1:2">
      <c r="A109" s="43" t="s">
        <v>312</v>
      </c>
      <c r="B109" s="119">
        <f>B106/B108</f>
        <v>0.15625</v>
      </c>
    </row>
    <row r="110" spans="1:2">
      <c r="A110" s="43" t="s">
        <v>313</v>
      </c>
      <c r="B110" s="119">
        <f>B109*2000</f>
        <v>312.5</v>
      </c>
    </row>
  </sheetData>
  <hyperlinks>
    <hyperlink ref="A85" r:id="rId1" location="data/FO" xr:uid="{D1317D4B-9B32-CB47-A0D3-DD9678161FCE}"/>
    <hyperlink ref="A86" r:id="rId2" xr:uid="{32E4DBB5-8AE1-6F4D-803D-1160D4310483}"/>
    <hyperlink ref="A87" r:id="rId3" location="data/FO" xr:uid="{6D2B0503-4398-484C-A760-326E5E420FA1}"/>
    <hyperlink ref="A89" r:id="rId4" display="Eherensing, Daryl. 1998. Feasibility of Industrial Hemp Production in the United States Pacific Northwest. Oregon State University Agricultural Experiment Station Bulletin 681." xr:uid="{40E36C16-6033-854F-97FE-555F203223B0}"/>
    <hyperlink ref="A90" r:id="rId5" xr:uid="{A3C88AF6-CA94-CB4D-9FA7-BE2A40853E88}"/>
    <hyperlink ref="A91" r:id="rId6" xr:uid="{1644A1C0-E659-BE4B-B2A9-74E634ED3F59}"/>
    <hyperlink ref="A88" r:id="rId7" xr:uid="{132D2BC6-B408-CF41-B03E-70C87EE9238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736114-4657-744B-BBDB-513EE15034BA}">
  <sheetPr>
    <outlinePr summaryBelow="0"/>
  </sheetPr>
  <dimension ref="A1:D65"/>
  <sheetViews>
    <sheetView topLeftCell="A39" zoomScale="93" workbookViewId="0">
      <selection activeCell="A66" sqref="A66"/>
    </sheetView>
  </sheetViews>
  <sheetFormatPr baseColWidth="10" defaultRowHeight="16" outlineLevelRow="1"/>
  <cols>
    <col min="1" max="1" width="96" customWidth="1"/>
    <col min="2" max="2" width="19.5" customWidth="1"/>
    <col min="3" max="3" width="20" customWidth="1"/>
    <col min="4" max="4" width="47.6640625" customWidth="1"/>
  </cols>
  <sheetData>
    <row r="1" spans="1:4">
      <c r="A1" t="s">
        <v>424</v>
      </c>
      <c r="B1" t="s">
        <v>420</v>
      </c>
      <c r="C1" s="56">
        <f>'Forest Ecosystem Services Value'!C14</f>
        <v>1823</v>
      </c>
    </row>
    <row r="2" spans="1:4">
      <c r="A2" t="s">
        <v>426</v>
      </c>
      <c r="B2" t="s">
        <v>425</v>
      </c>
      <c r="C2">
        <f>C3+C4</f>
        <v>360</v>
      </c>
    </row>
    <row r="3" spans="1:4" outlineLevel="1">
      <c r="A3" t="s">
        <v>427</v>
      </c>
      <c r="B3" t="s">
        <v>425</v>
      </c>
      <c r="C3">
        <v>111</v>
      </c>
    </row>
    <row r="4" spans="1:4" outlineLevel="1">
      <c r="A4" t="s">
        <v>428</v>
      </c>
      <c r="B4" t="s">
        <v>425</v>
      </c>
      <c r="C4">
        <v>249</v>
      </c>
    </row>
    <row r="5" spans="1:4">
      <c r="A5" t="s">
        <v>429</v>
      </c>
      <c r="B5" t="s">
        <v>547</v>
      </c>
      <c r="C5" s="57">
        <f>C1*C2</f>
        <v>656280</v>
      </c>
    </row>
    <row r="6" spans="1:4">
      <c r="A6" t="s">
        <v>443</v>
      </c>
      <c r="B6" t="s">
        <v>352</v>
      </c>
      <c r="C6" s="58">
        <f>'Model Pt.1-Fiber Substitution'!C49</f>
        <v>0.77777600919947898</v>
      </c>
    </row>
    <row r="7" spans="1:4">
      <c r="A7" t="s">
        <v>444</v>
      </c>
      <c r="B7" t="s">
        <v>547</v>
      </c>
      <c r="C7" s="79">
        <f>C5*C6</f>
        <v>510438.83931743406</v>
      </c>
    </row>
    <row r="8" spans="1:4">
      <c r="C8" s="58"/>
    </row>
    <row r="9" spans="1:4">
      <c r="C9" s="58"/>
    </row>
    <row r="10" spans="1:4">
      <c r="A10" t="s">
        <v>430</v>
      </c>
      <c r="B10" t="s">
        <v>575</v>
      </c>
      <c r="C10" s="27">
        <v>35</v>
      </c>
    </row>
    <row r="11" spans="1:4">
      <c r="A11" t="s">
        <v>448</v>
      </c>
      <c r="B11" t="s">
        <v>574</v>
      </c>
      <c r="C11" s="122">
        <f>(C2*1000000)*C6/C10/1000000</f>
        <v>7.9999818089089274</v>
      </c>
    </row>
    <row r="12" spans="1:4">
      <c r="A12" t="s">
        <v>480</v>
      </c>
      <c r="B12" t="s">
        <v>363</v>
      </c>
      <c r="C12" s="107">
        <f>C10*C11</f>
        <v>279.99936331181243</v>
      </c>
    </row>
    <row r="13" spans="1:4">
      <c r="A13" t="s">
        <v>554</v>
      </c>
      <c r="B13" t="s">
        <v>363</v>
      </c>
      <c r="C13" s="9">
        <v>766</v>
      </c>
      <c r="D13" s="49" t="s">
        <v>460</v>
      </c>
    </row>
    <row r="14" spans="1:4">
      <c r="A14" t="s">
        <v>555</v>
      </c>
      <c r="B14" t="s">
        <v>352</v>
      </c>
      <c r="C14" s="106">
        <f>((C13-C2)+C12)/C13</f>
        <v>0.89556052651672646</v>
      </c>
      <c r="D14" s="49"/>
    </row>
    <row r="15" spans="1:4">
      <c r="C15" s="9"/>
      <c r="D15" s="49"/>
    </row>
    <row r="16" spans="1:4">
      <c r="C16" s="9"/>
      <c r="D16" s="49"/>
    </row>
    <row r="18" spans="1:4">
      <c r="A18" t="s">
        <v>435</v>
      </c>
      <c r="B18" t="s">
        <v>576</v>
      </c>
      <c r="C18" s="9">
        <f>C20+C19</f>
        <v>202.60110800000001</v>
      </c>
      <c r="D18" s="49" t="s">
        <v>460</v>
      </c>
    </row>
    <row r="19" spans="1:4" outlineLevel="1">
      <c r="A19" t="s">
        <v>431</v>
      </c>
      <c r="B19" t="s">
        <v>576</v>
      </c>
      <c r="C19" s="9">
        <v>143</v>
      </c>
      <c r="D19" s="49" t="s">
        <v>433</v>
      </c>
    </row>
    <row r="20" spans="1:4" outlineLevel="1">
      <c r="A20" t="s">
        <v>434</v>
      </c>
      <c r="B20" t="s">
        <v>576</v>
      </c>
      <c r="C20" s="9">
        <f>59601108000/1000000000</f>
        <v>59.601108000000004</v>
      </c>
      <c r="D20" s="49" t="s">
        <v>432</v>
      </c>
    </row>
    <row r="21" spans="1:4">
      <c r="C21" s="9"/>
      <c r="D21" s="49"/>
    </row>
    <row r="22" spans="1:4">
      <c r="C22" s="9"/>
      <c r="D22" s="49"/>
    </row>
    <row r="23" spans="1:4">
      <c r="A23" t="s">
        <v>442</v>
      </c>
      <c r="C23" s="9"/>
      <c r="D23" s="49"/>
    </row>
    <row r="24" spans="1:4">
      <c r="A24" t="s">
        <v>437</v>
      </c>
      <c r="B24" t="s">
        <v>438</v>
      </c>
      <c r="C24" s="57">
        <f>C1</f>
        <v>1823</v>
      </c>
      <c r="D24" s="49"/>
    </row>
    <row r="25" spans="1:4">
      <c r="A25" t="s">
        <v>578</v>
      </c>
      <c r="B25" t="s">
        <v>438</v>
      </c>
      <c r="C25" s="57">
        <f>C24*0.25</f>
        <v>455.75</v>
      </c>
      <c r="D25" s="49"/>
    </row>
    <row r="26" spans="1:4">
      <c r="A26" t="s">
        <v>456</v>
      </c>
      <c r="B26" t="s">
        <v>438</v>
      </c>
      <c r="C26" s="57">
        <f>C24</f>
        <v>1823</v>
      </c>
      <c r="D26" s="49"/>
    </row>
    <row r="27" spans="1:4">
      <c r="A27" t="s">
        <v>441</v>
      </c>
      <c r="B27" t="s">
        <v>352</v>
      </c>
      <c r="C27" s="123">
        <v>0.05</v>
      </c>
      <c r="D27" s="49"/>
    </row>
    <row r="28" spans="1:4">
      <c r="A28" t="s">
        <v>439</v>
      </c>
      <c r="B28" t="s">
        <v>438</v>
      </c>
      <c r="C28" s="105">
        <f>C26*C27</f>
        <v>91.15</v>
      </c>
      <c r="D28" s="49"/>
    </row>
    <row r="29" spans="1:4">
      <c r="A29" t="s">
        <v>440</v>
      </c>
      <c r="B29" t="s">
        <v>438</v>
      </c>
      <c r="C29" s="57">
        <f>C24*1</f>
        <v>1823</v>
      </c>
      <c r="D29" s="49"/>
    </row>
    <row r="30" spans="1:4">
      <c r="A30" t="s">
        <v>447</v>
      </c>
      <c r="B30" t="s">
        <v>438</v>
      </c>
      <c r="C30" s="108">
        <f>C29*C27</f>
        <v>91.15</v>
      </c>
    </row>
    <row r="31" spans="1:4">
      <c r="A31" t="s">
        <v>551</v>
      </c>
      <c r="B31" t="s">
        <v>438</v>
      </c>
      <c r="C31" s="57">
        <f>C24*0.04</f>
        <v>72.92</v>
      </c>
    </row>
    <row r="32" spans="1:4">
      <c r="A32" t="s">
        <v>459</v>
      </c>
      <c r="B32" t="s">
        <v>387</v>
      </c>
      <c r="C32" s="108">
        <f>SUM(C24+C25+C26+C29+C31)</f>
        <v>5997.67</v>
      </c>
    </row>
    <row r="33" spans="1:4">
      <c r="C33" s="57"/>
    </row>
    <row r="34" spans="1:4">
      <c r="C34" s="57"/>
    </row>
    <row r="35" spans="1:4">
      <c r="A35" t="s">
        <v>450</v>
      </c>
      <c r="B35" t="s">
        <v>577</v>
      </c>
      <c r="C35" s="57">
        <f>C32*C11</f>
        <v>47981.250895838806</v>
      </c>
    </row>
    <row r="36" spans="1:4">
      <c r="A36" t="s">
        <v>449</v>
      </c>
      <c r="B36" t="s">
        <v>420</v>
      </c>
      <c r="C36" s="105">
        <f>(C35*1000000)/(C18*1000000000)</f>
        <v>0.23682620183814002</v>
      </c>
    </row>
    <row r="39" spans="1:4">
      <c r="A39" t="s">
        <v>584</v>
      </c>
      <c r="B39" t="s">
        <v>453</v>
      </c>
      <c r="C39" s="9">
        <f>C40+C41+C42+C43</f>
        <v>201200</v>
      </c>
    </row>
    <row r="40" spans="1:4">
      <c r="A40" t="s">
        <v>445</v>
      </c>
      <c r="B40" t="s">
        <v>453</v>
      </c>
      <c r="C40" s="9">
        <v>14300</v>
      </c>
      <c r="D40" s="49" t="s">
        <v>457</v>
      </c>
    </row>
    <row r="41" spans="1:4">
      <c r="A41" t="s">
        <v>446</v>
      </c>
      <c r="B41" t="s">
        <v>453</v>
      </c>
      <c r="C41" s="9">
        <v>55300</v>
      </c>
      <c r="D41" s="49" t="s">
        <v>457</v>
      </c>
    </row>
    <row r="42" spans="1:4">
      <c r="A42" t="s">
        <v>548</v>
      </c>
      <c r="B42" t="s">
        <v>453</v>
      </c>
      <c r="C42" s="9">
        <v>51950</v>
      </c>
      <c r="D42" s="49" t="s">
        <v>457</v>
      </c>
    </row>
    <row r="43" spans="1:4">
      <c r="A43" t="s">
        <v>549</v>
      </c>
      <c r="B43" t="s">
        <v>453</v>
      </c>
      <c r="C43" s="9">
        <v>79650</v>
      </c>
      <c r="D43" s="49" t="s">
        <v>457</v>
      </c>
    </row>
    <row r="49" spans="1:4">
      <c r="A49" t="s">
        <v>458</v>
      </c>
      <c r="C49" s="79"/>
    </row>
    <row r="50" spans="1:4">
      <c r="A50" t="s">
        <v>445</v>
      </c>
      <c r="C50" s="109">
        <v>27650</v>
      </c>
      <c r="D50" s="49" t="s">
        <v>457</v>
      </c>
    </row>
    <row r="51" spans="1:4">
      <c r="A51" t="s">
        <v>446</v>
      </c>
      <c r="C51" s="109">
        <v>38840</v>
      </c>
      <c r="D51" s="49" t="s">
        <v>457</v>
      </c>
    </row>
    <row r="52" spans="1:4">
      <c r="A52" t="s">
        <v>548</v>
      </c>
      <c r="C52" s="109">
        <v>30670</v>
      </c>
      <c r="D52" s="49" t="s">
        <v>457</v>
      </c>
    </row>
    <row r="53" spans="1:4">
      <c r="A53" t="s">
        <v>549</v>
      </c>
      <c r="C53" s="109">
        <v>30770</v>
      </c>
      <c r="D53" s="49" t="s">
        <v>457</v>
      </c>
    </row>
    <row r="54" spans="1:4">
      <c r="A54" t="s">
        <v>550</v>
      </c>
      <c r="C54" s="108">
        <f>((C50*C40)+(C51*C41)+(C52*C42)+(C53*C43))/C39</f>
        <v>32740.477137176938</v>
      </c>
    </row>
    <row r="55" spans="1:4">
      <c r="A55" t="s">
        <v>451</v>
      </c>
      <c r="B55" t="s">
        <v>352</v>
      </c>
      <c r="C55" s="106">
        <f>C6</f>
        <v>0.77777600919947898</v>
      </c>
    </row>
    <row r="56" spans="1:4">
      <c r="A56" t="s">
        <v>452</v>
      </c>
      <c r="B56" t="s">
        <v>453</v>
      </c>
      <c r="C56" s="107">
        <f>C55*C39</f>
        <v>156488.53305093516</v>
      </c>
    </row>
    <row r="57" spans="1:4">
      <c r="A57" t="s">
        <v>454</v>
      </c>
      <c r="B57" t="s">
        <v>547</v>
      </c>
      <c r="C57" s="108">
        <f>C11*C31*C10</f>
        <v>20417.553572697365</v>
      </c>
    </row>
    <row r="58" spans="1:4">
      <c r="A58" t="s">
        <v>552</v>
      </c>
      <c r="B58" t="s">
        <v>455</v>
      </c>
      <c r="C58" s="105">
        <f>(C57*1000000)/C56</f>
        <v>130473.16103379724</v>
      </c>
    </row>
    <row r="59" spans="1:4">
      <c r="A59" t="s">
        <v>553</v>
      </c>
      <c r="C59" s="110">
        <f>C58/C54</f>
        <v>3.9850720710983305</v>
      </c>
    </row>
    <row r="60" spans="1:4">
      <c r="C60" s="79"/>
    </row>
    <row r="61" spans="1:4">
      <c r="C61" s="79"/>
    </row>
    <row r="62" spans="1:4">
      <c r="C62" s="79"/>
    </row>
    <row r="63" spans="1:4" ht="34" customHeight="1">
      <c r="A63" s="46"/>
    </row>
    <row r="65" spans="1:1" ht="34">
      <c r="A65" s="45" t="s">
        <v>436</v>
      </c>
    </row>
  </sheetData>
  <hyperlinks>
    <hyperlink ref="A65" r:id="rId1" xr:uid="{AF50BE8B-2D0A-924E-87D0-97FDBA0DF38E}"/>
    <hyperlink ref="D40" r:id="rId2" xr:uid="{8AEA0679-572C-894D-8D29-671C5DE8669A}"/>
    <hyperlink ref="D41" r:id="rId3" display="USBLS" xr:uid="{EDAFE2E7-4408-F14E-A6C4-BC8D0409E6C7}"/>
    <hyperlink ref="D42" r:id="rId4" location="st" xr:uid="{AD93D2E3-D8CE-6943-9B3F-06A4F526BB75}"/>
    <hyperlink ref="D43" r:id="rId5" location="st" display="USBLS" xr:uid="{AC897C19-C27C-4A4E-96C8-D5E03140D17C}"/>
    <hyperlink ref="D50" r:id="rId6" xr:uid="{1B4488DD-4A78-1240-9D4B-FD1561C310E5}"/>
    <hyperlink ref="D51" r:id="rId7" display="USBLS" xr:uid="{B76A434B-BA17-5643-97EA-99003E5D9948}"/>
    <hyperlink ref="D52" r:id="rId8" location="st" xr:uid="{6EBF6533-2883-3949-82C5-79F2F56426B0}"/>
    <hyperlink ref="D53" r:id="rId9" location="st" display="USBLS" xr:uid="{C53FEEEF-4EF1-D14A-9FD9-4CD075C2E6F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454F03-4E78-BB4E-8CCA-B556A14857EA}">
  <dimension ref="A1:G18"/>
  <sheetViews>
    <sheetView workbookViewId="0">
      <pane ySplit="1" topLeftCell="A2" activePane="bottomLeft" state="frozen"/>
      <selection pane="bottomLeft" activeCell="B4" sqref="B4"/>
    </sheetView>
  </sheetViews>
  <sheetFormatPr baseColWidth="10" defaultRowHeight="16"/>
  <cols>
    <col min="1" max="1" width="54.5" customWidth="1"/>
    <col min="2" max="2" width="16.33203125" bestFit="1" customWidth="1"/>
    <col min="3" max="4" width="16.33203125" style="9" bestFit="1" customWidth="1"/>
    <col min="5" max="5" width="14.1640625" style="91" customWidth="1"/>
    <col min="6" max="6" width="46" customWidth="1"/>
  </cols>
  <sheetData>
    <row r="1" spans="1:7" ht="68">
      <c r="A1" s="90" t="s">
        <v>478</v>
      </c>
      <c r="B1" s="82" t="s">
        <v>464</v>
      </c>
      <c r="C1" s="83" t="s">
        <v>465</v>
      </c>
      <c r="D1" s="83" t="s">
        <v>466</v>
      </c>
      <c r="E1" s="28" t="s">
        <v>479</v>
      </c>
    </row>
    <row r="2" spans="1:7">
      <c r="A2" s="84" t="s">
        <v>467</v>
      </c>
      <c r="B2" s="85">
        <f>'UNFAO FORSTAT'!G28/1000000</f>
        <v>0.85199999999999998</v>
      </c>
      <c r="C2" s="85">
        <f>'UNFAO FORSTAT'!H28/1000000</f>
        <v>0.118994</v>
      </c>
      <c r="D2" s="85">
        <f>'UNFAO FORSTAT'!I28/1000000</f>
        <v>2.4943E-2</v>
      </c>
      <c r="E2" s="92">
        <f>(B2+C2)/$B$12</f>
        <v>2.5918600857501506E-3</v>
      </c>
    </row>
    <row r="3" spans="1:7">
      <c r="A3" s="84" t="s">
        <v>468</v>
      </c>
      <c r="B3" s="85">
        <f>'UNFAO FORSTAT'!G29/1000000</f>
        <v>19.62472</v>
      </c>
      <c r="C3" s="85">
        <f>'UNFAO FORSTAT'!H29/1000000</f>
        <v>0.25173632000000001</v>
      </c>
      <c r="D3" s="85">
        <f>'UNFAO FORSTAT'!I29/1000000</f>
        <v>2.3346063799999999</v>
      </c>
      <c r="E3" s="92">
        <f t="shared" ref="E3:E12" si="0">(B3+C3)/$B$12</f>
        <v>5.3055934209649415E-2</v>
      </c>
    </row>
    <row r="4" spans="1:7">
      <c r="A4" s="84" t="s">
        <v>469</v>
      </c>
      <c r="B4" s="85">
        <f>'UNFAO FORSTAT'!G32/1000000</f>
        <v>6.9179000000000004</v>
      </c>
      <c r="C4" s="85">
        <f>'UNFAO FORSTAT'!H32/1000000</f>
        <v>0.395588</v>
      </c>
      <c r="D4" s="85">
        <f>'UNFAO FORSTAT'!I32/1000000</f>
        <v>5.276872</v>
      </c>
      <c r="E4" s="92">
        <f t="shared" si="0"/>
        <v>1.9521786576243209E-2</v>
      </c>
    </row>
    <row r="5" spans="1:7" s="9" customFormat="1">
      <c r="A5" s="84" t="s">
        <v>470</v>
      </c>
      <c r="B5" s="85">
        <f>'UNFAO FORSTAT'!G35/1000000</f>
        <v>42.129604</v>
      </c>
      <c r="C5" s="85">
        <f>'UNFAO FORSTAT'!H35/1000000</f>
        <v>13.174177744</v>
      </c>
      <c r="D5" s="85">
        <f>'UNFAO FORSTAT'!I35/1000000</f>
        <v>4.285585148</v>
      </c>
      <c r="E5" s="92">
        <f t="shared" si="0"/>
        <v>0.14762157592457981</v>
      </c>
      <c r="F5"/>
      <c r="G5"/>
    </row>
    <row r="6" spans="1:7" s="9" customFormat="1">
      <c r="A6" s="84" t="s">
        <v>471</v>
      </c>
      <c r="B6" s="85">
        <f>'UNFAO FORSTAT'!G39/1000000</f>
        <v>82.92477599999998</v>
      </c>
      <c r="C6" s="85">
        <f>'UNFAO FORSTAT'!H39/1000000</f>
        <v>7.2518770169999991</v>
      </c>
      <c r="D6" s="85">
        <f>'UNFAO FORSTAT'!I39/1000000</f>
        <v>1.0632705929999999</v>
      </c>
      <c r="E6" s="92">
        <f t="shared" si="0"/>
        <v>0.24070722128180314</v>
      </c>
      <c r="F6"/>
      <c r="G6"/>
    </row>
    <row r="7" spans="1:7" s="1" customFormat="1">
      <c r="A7" s="84" t="s">
        <v>472</v>
      </c>
      <c r="B7" s="85">
        <f>'UNFAO FORSTAT'!G54/1000000</f>
        <v>49.247517999999999</v>
      </c>
      <c r="C7" s="85">
        <f>'UNFAO FORSTAT'!H54/1000000</f>
        <v>5.3769999999999998</v>
      </c>
      <c r="D7" s="85">
        <f>'UNFAO FORSTAT'!I54/1000000</f>
        <v>16.295999999999999</v>
      </c>
      <c r="E7" s="92">
        <f t="shared" si="0"/>
        <v>0.14580842714531775</v>
      </c>
    </row>
    <row r="8" spans="1:7" s="1" customFormat="1">
      <c r="A8" s="84" t="s">
        <v>463</v>
      </c>
      <c r="B8" s="85">
        <f>'UNFAO FORSTAT'!G63/1000000</f>
        <v>0.45</v>
      </c>
      <c r="C8" s="85">
        <f>'UNFAO FORSTAT'!H63/1000000</f>
        <v>2.5000000000000001E-2</v>
      </c>
      <c r="D8" s="85">
        <f>'UNFAO FORSTAT'!I63/1000000</f>
        <v>0.153</v>
      </c>
      <c r="E8" s="92">
        <f t="shared" si="0"/>
        <v>1.2679105542684318E-3</v>
      </c>
    </row>
    <row r="9" spans="1:7" s="1" customFormat="1">
      <c r="A9" s="84" t="s">
        <v>473</v>
      </c>
      <c r="B9" s="85">
        <f>'UNFAO FORSTAT'!G66/1000000</f>
        <v>47.626950000000001</v>
      </c>
      <c r="C9" s="85">
        <f>'UNFAO FORSTAT'!H66/1000000</f>
        <v>0.89700000000000002</v>
      </c>
      <c r="D9" s="85">
        <f>'UNFAO FORSTAT'!I66/1000000</f>
        <v>18.289000000000001</v>
      </c>
      <c r="E9" s="92">
        <f t="shared" si="0"/>
        <v>0.12952427018903928</v>
      </c>
    </row>
    <row r="10" spans="1:7" s="1" customFormat="1">
      <c r="A10" s="84" t="s">
        <v>474</v>
      </c>
      <c r="B10" s="85">
        <f>'UNFAO FORSTAT'!G67/1000000</f>
        <v>85.591166999999999</v>
      </c>
      <c r="C10" s="85">
        <f>'UNFAO FORSTAT'!H67/1000000</f>
        <v>11.776097</v>
      </c>
      <c r="D10" s="85">
        <f>'UNFAO FORSTAT'!I67/1000000</f>
        <v>13.320256000000001</v>
      </c>
      <c r="E10" s="92">
        <f t="shared" si="0"/>
        <v>0.25990101403334886</v>
      </c>
    </row>
    <row r="11" spans="1:7" s="1" customFormat="1">
      <c r="A11" s="86" t="s">
        <v>475</v>
      </c>
      <c r="B11" s="87">
        <f>SUM(B2:B10)</f>
        <v>335.36463499999996</v>
      </c>
      <c r="C11" s="87">
        <f t="shared" ref="C11:D11" si="1">SUM(C2:C10)</f>
        <v>39.267470080999999</v>
      </c>
      <c r="D11" s="87">
        <f t="shared" si="1"/>
        <v>61.043533121000003</v>
      </c>
      <c r="E11" s="92">
        <f t="shared" si="0"/>
        <v>1</v>
      </c>
    </row>
    <row r="12" spans="1:7">
      <c r="A12" s="88" t="s">
        <v>476</v>
      </c>
      <c r="B12" s="143">
        <f>B11+C11</f>
        <v>374.63210508099996</v>
      </c>
      <c r="C12" s="144"/>
      <c r="D12" s="144"/>
      <c r="E12" s="92">
        <f t="shared" si="0"/>
        <v>1</v>
      </c>
    </row>
    <row r="13" spans="1:7">
      <c r="A13" s="89" t="s">
        <v>477</v>
      </c>
      <c r="B13" s="145"/>
      <c r="C13" s="146"/>
      <c r="D13" s="147"/>
    </row>
    <row r="15" spans="1:7">
      <c r="E15" s="93">
        <f>E10+E9+E8+E7</f>
        <v>0.53650162192197437</v>
      </c>
      <c r="F15" t="s">
        <v>483</v>
      </c>
    </row>
    <row r="16" spans="1:7">
      <c r="E16" s="93">
        <f>E5</f>
        <v>0.14762157592457981</v>
      </c>
      <c r="F16" t="s">
        <v>484</v>
      </c>
    </row>
    <row r="17" spans="5:6">
      <c r="E17" s="93">
        <f>E6+E4+E3+E2</f>
        <v>0.31587680215344593</v>
      </c>
      <c r="F17" t="s">
        <v>485</v>
      </c>
    </row>
    <row r="18" spans="5:6">
      <c r="E18" s="93">
        <f>SUM(E15:E17)</f>
        <v>1</v>
      </c>
    </row>
  </sheetData>
  <mergeCells count="2">
    <mergeCell ref="B12:D12"/>
    <mergeCell ref="B13:D13"/>
  </mergeCells>
  <hyperlinks>
    <hyperlink ref="A13" r:id="rId1" location="data/FO" xr:uid="{15476941-84E9-8848-B42E-95C3F9574E51}"/>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EBE7A-E7CA-1B43-BDE3-3AA578D882EF}">
  <dimension ref="A1:B13"/>
  <sheetViews>
    <sheetView workbookViewId="0">
      <selection activeCell="A10" sqref="A10"/>
    </sheetView>
  </sheetViews>
  <sheetFormatPr baseColWidth="10" defaultRowHeight="16"/>
  <cols>
    <col min="1" max="1" width="73.5" style="128" customWidth="1"/>
    <col min="2" max="2" width="12.1640625" customWidth="1"/>
  </cols>
  <sheetData>
    <row r="1" spans="1:2">
      <c r="A1" s="148" t="s">
        <v>481</v>
      </c>
      <c r="B1" s="136"/>
    </row>
    <row r="2" spans="1:2" ht="17">
      <c r="A2" s="130" t="s">
        <v>324</v>
      </c>
      <c r="B2" s="10">
        <f>'Model Pt.1-Fiber Substitution'!C53/1000000</f>
        <v>188.24082525000003</v>
      </c>
    </row>
    <row r="3" spans="1:2" ht="17">
      <c r="A3" s="131" t="s">
        <v>316</v>
      </c>
      <c r="B3" s="10">
        <f>'Model Pt.1-Fiber Substitution'!C54/1000000</f>
        <v>170.55072360000003</v>
      </c>
    </row>
    <row r="4" spans="1:2" ht="17">
      <c r="A4" s="131" t="s">
        <v>318</v>
      </c>
      <c r="B4" s="10">
        <f>'Model Pt.1-Fiber Substitution'!C55/1000000</f>
        <v>17.690101650000003</v>
      </c>
    </row>
    <row r="5" spans="1:2" ht="17">
      <c r="A5" s="130" t="s">
        <v>325</v>
      </c>
      <c r="B5" s="10">
        <f>'Model Pt.1-Fiber Substitution'!C56/1000000</f>
        <v>496.23003090000003</v>
      </c>
    </row>
    <row r="6" spans="1:2" ht="17">
      <c r="A6" s="131" t="s">
        <v>328</v>
      </c>
      <c r="B6" s="10">
        <f>'Model Pt.1-Fiber Substitution'!C57/1000000</f>
        <v>445.42768770000004</v>
      </c>
    </row>
    <row r="7" spans="1:2" ht="17">
      <c r="A7" s="131" t="s">
        <v>329</v>
      </c>
      <c r="B7" s="10">
        <f>'Model Pt.1-Fiber Substitution'!C58/1000000</f>
        <v>50.802343200000003</v>
      </c>
    </row>
    <row r="8" spans="1:2" ht="17">
      <c r="A8" s="129" t="s">
        <v>480</v>
      </c>
      <c r="B8" s="12">
        <f>B2+B5</f>
        <v>684.47085615000003</v>
      </c>
    </row>
    <row r="13" spans="1:2" ht="68">
      <c r="A13" s="132" t="s">
        <v>590</v>
      </c>
    </row>
  </sheetData>
  <mergeCells count="1">
    <mergeCell ref="A1:B1"/>
  </mergeCells>
  <hyperlinks>
    <hyperlink ref="A13" r:id="rId1" display="https://www.energy.gov/sites/prod/files/2016/12/f34/2016_billion_ton_report_12.2.16_0.pdf" xr:uid="{3D006822-4EDC-B742-A9FC-E73E79A3B201}"/>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812E8F-4057-DD44-83AD-78140A4A3799}">
  <dimension ref="A1:C51"/>
  <sheetViews>
    <sheetView topLeftCell="A9" workbookViewId="0">
      <selection activeCell="A51" sqref="A51:C51"/>
    </sheetView>
  </sheetViews>
  <sheetFormatPr baseColWidth="10" defaultRowHeight="16"/>
  <cols>
    <col min="1" max="2" width="10.83203125" style="95"/>
  </cols>
  <sheetData>
    <row r="1" spans="1:2">
      <c r="A1" s="95" t="s">
        <v>487</v>
      </c>
      <c r="B1" s="95" t="s">
        <v>488</v>
      </c>
    </row>
    <row r="2" spans="1:2">
      <c r="A2" s="95">
        <v>3.5</v>
      </c>
      <c r="B2" s="95">
        <v>1.2</v>
      </c>
    </row>
    <row r="3" spans="1:2">
      <c r="A3" s="95">
        <v>3.5</v>
      </c>
      <c r="B3" s="95">
        <v>1.2</v>
      </c>
    </row>
    <row r="4" spans="1:2">
      <c r="A4" s="95">
        <v>3.7</v>
      </c>
      <c r="B4" s="95">
        <v>1.05</v>
      </c>
    </row>
    <row r="5" spans="1:2">
      <c r="A5" s="95">
        <v>2.8</v>
      </c>
      <c r="B5" s="95">
        <v>1.2</v>
      </c>
    </row>
    <row r="6" spans="1:2">
      <c r="A6" s="95">
        <v>3.5</v>
      </c>
      <c r="B6" s="95">
        <v>1.2</v>
      </c>
    </row>
    <row r="7" spans="1:2">
      <c r="A7" s="95">
        <v>5.5</v>
      </c>
      <c r="B7" s="95">
        <v>1.2</v>
      </c>
    </row>
    <row r="8" spans="1:2">
      <c r="A8" s="95">
        <v>4</v>
      </c>
      <c r="B8" s="95">
        <v>1.2</v>
      </c>
    </row>
    <row r="9" spans="1:2">
      <c r="A9" s="95">
        <v>4</v>
      </c>
      <c r="B9" s="95">
        <v>1.5</v>
      </c>
    </row>
    <row r="10" spans="1:2">
      <c r="A10" s="95">
        <v>4</v>
      </c>
      <c r="B10" s="95">
        <v>0.9</v>
      </c>
    </row>
    <row r="11" spans="1:2">
      <c r="A11" s="95">
        <v>4</v>
      </c>
      <c r="B11" s="95">
        <v>1.2</v>
      </c>
    </row>
    <row r="12" spans="1:2">
      <c r="A12" s="95">
        <v>2.85</v>
      </c>
      <c r="B12" s="95">
        <v>1</v>
      </c>
    </row>
    <row r="13" spans="1:2">
      <c r="A13" s="95">
        <v>3.55</v>
      </c>
      <c r="B13" s="95">
        <v>0.75</v>
      </c>
    </row>
    <row r="14" spans="1:2">
      <c r="A14" s="95">
        <v>2.8</v>
      </c>
      <c r="B14" s="95">
        <v>1.3</v>
      </c>
    </row>
    <row r="15" spans="1:2">
      <c r="A15" s="95">
        <v>3.5</v>
      </c>
      <c r="B15" s="95">
        <v>1.5</v>
      </c>
    </row>
    <row r="16" spans="1:2">
      <c r="A16" s="95">
        <v>3.7</v>
      </c>
      <c r="B16" s="95">
        <v>1.3</v>
      </c>
    </row>
    <row r="17" spans="1:2">
      <c r="A17" s="95">
        <v>3.7</v>
      </c>
      <c r="B17" s="95">
        <v>1.7</v>
      </c>
    </row>
    <row r="18" spans="1:2">
      <c r="A18" s="95">
        <v>4.4000000000000004</v>
      </c>
      <c r="B18" s="95">
        <v>1.4</v>
      </c>
    </row>
    <row r="19" spans="1:2">
      <c r="A19" s="95">
        <v>3.5</v>
      </c>
      <c r="B19" s="95">
        <v>1.45</v>
      </c>
    </row>
    <row r="20" spans="1:2">
      <c r="A20" s="95">
        <v>3.6</v>
      </c>
      <c r="B20" s="95">
        <v>1.35</v>
      </c>
    </row>
    <row r="21" spans="1:2">
      <c r="A21" s="95">
        <v>4.0999999999999996</v>
      </c>
      <c r="B21" s="95">
        <v>1.55</v>
      </c>
    </row>
    <row r="22" spans="1:2">
      <c r="A22" s="95">
        <v>2</v>
      </c>
      <c r="B22" s="95">
        <v>1</v>
      </c>
    </row>
    <row r="23" spans="1:2">
      <c r="A23" s="95">
        <v>2.95</v>
      </c>
      <c r="B23" s="95">
        <v>1.4</v>
      </c>
    </row>
    <row r="24" spans="1:2">
      <c r="A24" s="95">
        <v>2.6</v>
      </c>
      <c r="B24" s="95">
        <v>1</v>
      </c>
    </row>
    <row r="25" spans="1:2">
      <c r="A25" s="95">
        <v>4</v>
      </c>
      <c r="B25" s="95">
        <v>1.75</v>
      </c>
    </row>
    <row r="26" spans="1:2">
      <c r="A26" s="95">
        <v>3.5</v>
      </c>
      <c r="B26" s="95">
        <v>1.1000000000000001</v>
      </c>
    </row>
    <row r="27" spans="1:2">
      <c r="A27" s="95">
        <v>3.1</v>
      </c>
      <c r="B27" s="95">
        <v>1</v>
      </c>
    </row>
    <row r="28" spans="1:2">
      <c r="A28" s="95">
        <v>3.7</v>
      </c>
      <c r="B28" s="95">
        <v>1.35</v>
      </c>
    </row>
    <row r="29" spans="1:2">
      <c r="A29" s="95">
        <v>3.15</v>
      </c>
      <c r="B29" s="95">
        <v>1.4</v>
      </c>
    </row>
    <row r="30" spans="1:2">
      <c r="A30" s="95">
        <v>3.5</v>
      </c>
      <c r="B30" s="95">
        <v>1.35</v>
      </c>
    </row>
    <row r="31" spans="1:2">
      <c r="A31" s="95">
        <v>3.25</v>
      </c>
      <c r="B31" s="95">
        <v>1.35</v>
      </c>
    </row>
    <row r="32" spans="1:2">
      <c r="A32" s="95">
        <v>4</v>
      </c>
      <c r="B32" s="95">
        <v>1.5</v>
      </c>
    </row>
    <row r="33" spans="1:2">
      <c r="A33" s="95">
        <v>5</v>
      </c>
      <c r="B33" s="95">
        <v>1.2</v>
      </c>
    </row>
    <row r="34" spans="1:2">
      <c r="A34" s="95">
        <v>3.55</v>
      </c>
      <c r="B34" s="95">
        <v>1.2</v>
      </c>
    </row>
    <row r="35" spans="1:2">
      <c r="A35" s="95">
        <v>3.5</v>
      </c>
      <c r="B35" s="95">
        <v>1</v>
      </c>
    </row>
    <row r="36" spans="1:2">
      <c r="A36" s="95">
        <v>4.5</v>
      </c>
      <c r="B36" s="95">
        <v>1.3</v>
      </c>
    </row>
    <row r="37" spans="1:2">
      <c r="A37" s="95">
        <v>3.5</v>
      </c>
      <c r="B37" s="95">
        <v>1.3</v>
      </c>
    </row>
    <row r="38" spans="1:2">
      <c r="A38" s="95">
        <v>5</v>
      </c>
      <c r="B38" s="95">
        <v>1.3</v>
      </c>
    </row>
    <row r="39" spans="1:2">
      <c r="A39" s="95">
        <v>2</v>
      </c>
      <c r="B39" s="95">
        <v>0.9</v>
      </c>
    </row>
    <row r="40" spans="1:2">
      <c r="A40" s="95">
        <v>2.6</v>
      </c>
      <c r="B40" s="95">
        <v>1.1000000000000001</v>
      </c>
    </row>
    <row r="41" spans="1:2">
      <c r="A41" s="95">
        <v>2.1</v>
      </c>
      <c r="B41" s="95">
        <v>1.3</v>
      </c>
    </row>
    <row r="42" spans="1:2">
      <c r="A42" s="95">
        <v>2.8</v>
      </c>
      <c r="B42" s="95">
        <v>1.6</v>
      </c>
    </row>
    <row r="43" spans="1:2">
      <c r="A43" s="95">
        <v>3.8</v>
      </c>
      <c r="B43" s="95">
        <v>1.7</v>
      </c>
    </row>
    <row r="44" spans="1:2">
      <c r="A44" s="95">
        <v>7</v>
      </c>
      <c r="B44" s="95">
        <v>1.7</v>
      </c>
    </row>
    <row r="45" spans="1:2">
      <c r="A45" s="95">
        <v>6</v>
      </c>
      <c r="B45" s="95">
        <v>1.7</v>
      </c>
    </row>
    <row r="46" spans="1:2">
      <c r="B46" s="95">
        <v>1.6</v>
      </c>
    </row>
    <row r="47" spans="1:2">
      <c r="B47" s="95">
        <v>1</v>
      </c>
    </row>
    <row r="48" spans="1:2">
      <c r="B48" s="95">
        <v>1.8</v>
      </c>
    </row>
    <row r="49" spans="1:3">
      <c r="A49" s="95">
        <f>AVERAGE(A2:A48)</f>
        <v>3.665909090909091</v>
      </c>
      <c r="B49" s="95">
        <f>AVERAGE(B2:B48)</f>
        <v>1.298936170212766</v>
      </c>
      <c r="C49" t="s">
        <v>489</v>
      </c>
    </row>
    <row r="51" spans="1:3" ht="72" customHeight="1">
      <c r="A51" s="149" t="s">
        <v>490</v>
      </c>
      <c r="B51" s="137"/>
      <c r="C51" s="137"/>
    </row>
  </sheetData>
  <mergeCells count="1">
    <mergeCell ref="A51:C51"/>
  </mergeCells>
  <hyperlinks>
    <hyperlink ref="A51:C51" r:id="rId1" display="Source: USDA FS FPL 1953. Technical Note 191. Density, Fiber Length, and Yields of Pulp for Various Species of Wood." xr:uid="{A493DBD6-789A-1448-A57A-E4B9441F737E}"/>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6E616D-60E1-2740-AFCB-E9C15736C391}">
  <dimension ref="A2:M86"/>
  <sheetViews>
    <sheetView workbookViewId="0">
      <pane ySplit="2" topLeftCell="A57" activePane="bottomLeft" state="frozen"/>
      <selection pane="bottomLeft" activeCell="A85" sqref="A85"/>
    </sheetView>
  </sheetViews>
  <sheetFormatPr baseColWidth="10" defaultRowHeight="16"/>
  <cols>
    <col min="1" max="1" width="54.5" customWidth="1"/>
    <col min="2" max="2" width="10.6640625" style="7" customWidth="1"/>
    <col min="3" max="3" width="11.5" style="7" customWidth="1"/>
    <col min="4" max="4" width="17" customWidth="1"/>
    <col min="5" max="5" width="11.1640625" style="9" bestFit="1" customWidth="1"/>
    <col min="7" max="7" width="11.1640625" bestFit="1" customWidth="1"/>
    <col min="8" max="9" width="10.83203125" style="9"/>
    <col min="10" max="10" width="11.6640625" style="9" customWidth="1"/>
  </cols>
  <sheetData>
    <row r="2" spans="1:13" s="4" customFormat="1">
      <c r="J2" s="28"/>
    </row>
    <row r="3" spans="1:13" s="4" customFormat="1" ht="34">
      <c r="A3" s="4" t="s">
        <v>26</v>
      </c>
      <c r="D3" s="17" t="s">
        <v>4</v>
      </c>
      <c r="E3" s="18"/>
      <c r="F3" s="18"/>
      <c r="G3" s="18"/>
      <c r="H3" s="28"/>
      <c r="I3" s="28"/>
      <c r="J3" s="28"/>
      <c r="L3" t="s">
        <v>268</v>
      </c>
    </row>
    <row r="4" spans="1:13" ht="17">
      <c r="A4" s="13" t="s">
        <v>11</v>
      </c>
      <c r="B4" s="6">
        <v>1861</v>
      </c>
      <c r="C4" s="6">
        <v>1</v>
      </c>
      <c r="D4" s="16">
        <f>D7+D10</f>
        <v>419578132</v>
      </c>
      <c r="J4" s="60"/>
      <c r="L4" t="s">
        <v>197</v>
      </c>
      <c r="M4" s="27">
        <f>'Volume to Weight'!L74</f>
        <v>803</v>
      </c>
    </row>
    <row r="5" spans="1:13" ht="17">
      <c r="A5" s="15" t="s">
        <v>0</v>
      </c>
      <c r="B5" s="6">
        <v>1862</v>
      </c>
      <c r="C5" s="6" t="s">
        <v>12</v>
      </c>
      <c r="D5" s="14">
        <f>D8+D11</f>
        <v>282844206</v>
      </c>
      <c r="L5" t="s">
        <v>97</v>
      </c>
      <c r="M5" s="27">
        <f>'Volume to Weight'!L42</f>
        <v>937</v>
      </c>
    </row>
    <row r="6" spans="1:13" ht="17">
      <c r="A6" s="15" t="s">
        <v>6</v>
      </c>
      <c r="B6" s="6">
        <v>1863</v>
      </c>
      <c r="C6" s="6" t="s">
        <v>13</v>
      </c>
      <c r="D6" s="14">
        <f t="shared" ref="D6" si="0">D9+D12</f>
        <v>136733926</v>
      </c>
      <c r="L6" t="s">
        <v>269</v>
      </c>
    </row>
    <row r="7" spans="1:13">
      <c r="A7" s="1" t="s">
        <v>5</v>
      </c>
      <c r="B7" s="7">
        <v>1864</v>
      </c>
      <c r="C7" s="7">
        <v>1.1000000000000001</v>
      </c>
      <c r="D7" s="12">
        <f>D8+D9</f>
        <v>64370000</v>
      </c>
      <c r="L7" t="s">
        <v>197</v>
      </c>
      <c r="M7" s="26">
        <f>M4/1000</f>
        <v>0.80300000000000005</v>
      </c>
    </row>
    <row r="8" spans="1:13">
      <c r="A8" t="s">
        <v>0</v>
      </c>
      <c r="B8" s="7">
        <v>1627</v>
      </c>
      <c r="C8" s="7" t="s">
        <v>14</v>
      </c>
      <c r="D8" s="9">
        <v>12238000</v>
      </c>
      <c r="L8" t="s">
        <v>97</v>
      </c>
      <c r="M8" s="26">
        <f>M5/1000</f>
        <v>0.93700000000000006</v>
      </c>
    </row>
    <row r="9" spans="1:13">
      <c r="A9" t="s">
        <v>6</v>
      </c>
      <c r="B9" s="7">
        <v>1628</v>
      </c>
      <c r="C9" s="7" t="s">
        <v>15</v>
      </c>
      <c r="D9" s="9">
        <v>52132000</v>
      </c>
    </row>
    <row r="10" spans="1:13">
      <c r="A10" s="1" t="s">
        <v>7</v>
      </c>
      <c r="B10" s="7">
        <v>1865</v>
      </c>
      <c r="C10" s="7">
        <v>1.2</v>
      </c>
      <c r="D10" s="12">
        <f>D13+D16+D19</f>
        <v>355208132</v>
      </c>
      <c r="L10" t="s">
        <v>270</v>
      </c>
    </row>
    <row r="11" spans="1:13">
      <c r="A11" t="s">
        <v>0</v>
      </c>
      <c r="B11" s="7">
        <v>1866</v>
      </c>
      <c r="C11" s="7" t="s">
        <v>16</v>
      </c>
      <c r="D11" s="9">
        <f>D14+D17+D20</f>
        <v>270606206</v>
      </c>
      <c r="L11" t="s">
        <v>197</v>
      </c>
      <c r="M11" s="27">
        <f>+'Volume to Weight'!K74</f>
        <v>476</v>
      </c>
    </row>
    <row r="12" spans="1:13">
      <c r="A12" t="s">
        <v>6</v>
      </c>
      <c r="B12" s="7">
        <v>1867</v>
      </c>
      <c r="C12" s="7" t="s">
        <v>16</v>
      </c>
      <c r="D12" s="9">
        <f>D15+D18+D21</f>
        <v>84601926</v>
      </c>
      <c r="L12" t="s">
        <v>97</v>
      </c>
      <c r="M12" s="27">
        <f>'Volume to Weight'!K42</f>
        <v>646</v>
      </c>
    </row>
    <row r="13" spans="1:13">
      <c r="A13" s="5" t="s">
        <v>8</v>
      </c>
      <c r="B13" s="8">
        <v>1868</v>
      </c>
      <c r="C13" s="7" t="s">
        <v>17</v>
      </c>
      <c r="D13" s="10">
        <f>D14+D15</f>
        <v>171272378</v>
      </c>
      <c r="L13" t="s">
        <v>271</v>
      </c>
    </row>
    <row r="14" spans="1:13">
      <c r="A14" t="s">
        <v>0</v>
      </c>
      <c r="B14" s="7">
        <v>1601</v>
      </c>
      <c r="C14" s="7" t="s">
        <v>18</v>
      </c>
      <c r="D14" s="9">
        <v>136965708</v>
      </c>
      <c r="L14" t="s">
        <v>197</v>
      </c>
      <c r="M14" s="26">
        <f>M11/1000</f>
        <v>0.47599999999999998</v>
      </c>
    </row>
    <row r="15" spans="1:13">
      <c r="A15" t="s">
        <v>6</v>
      </c>
      <c r="B15" s="7">
        <v>1604</v>
      </c>
      <c r="C15" s="7" t="s">
        <v>19</v>
      </c>
      <c r="D15" s="9">
        <v>34306670</v>
      </c>
      <c r="L15" t="s">
        <v>97</v>
      </c>
      <c r="M15" s="26">
        <f>M12/1000</f>
        <v>0.64600000000000002</v>
      </c>
    </row>
    <row r="16" spans="1:13">
      <c r="A16" s="5" t="s">
        <v>9</v>
      </c>
      <c r="B16" s="8">
        <v>2038</v>
      </c>
      <c r="C16" s="7" t="s">
        <v>20</v>
      </c>
      <c r="D16" s="10">
        <f>D17+D18</f>
        <v>175344754</v>
      </c>
      <c r="L16" t="s">
        <v>272</v>
      </c>
    </row>
    <row r="17" spans="1:13">
      <c r="A17" t="s">
        <v>0</v>
      </c>
      <c r="B17" s="7">
        <v>1602</v>
      </c>
      <c r="C17" s="7" t="s">
        <v>21</v>
      </c>
      <c r="D17" s="11">
        <v>129087498</v>
      </c>
      <c r="M17">
        <v>0.38</v>
      </c>
    </row>
    <row r="18" spans="1:13">
      <c r="A18" t="s">
        <v>6</v>
      </c>
      <c r="B18" s="7">
        <v>1603</v>
      </c>
      <c r="C18" s="7" t="s">
        <v>22</v>
      </c>
      <c r="D18" s="9">
        <v>46257256</v>
      </c>
      <c r="L18" s="31" t="s">
        <v>278</v>
      </c>
    </row>
    <row r="19" spans="1:13">
      <c r="A19" s="5" t="s">
        <v>10</v>
      </c>
      <c r="B19" s="8">
        <v>1871</v>
      </c>
      <c r="C19" s="7" t="s">
        <v>23</v>
      </c>
      <c r="D19" s="10">
        <f>D20+D21</f>
        <v>8591000</v>
      </c>
    </row>
    <row r="20" spans="1:13">
      <c r="A20" t="s">
        <v>0</v>
      </c>
      <c r="B20" s="7">
        <v>1623</v>
      </c>
      <c r="C20" s="7" t="s">
        <v>24</v>
      </c>
      <c r="D20" s="9">
        <v>4553000</v>
      </c>
    </row>
    <row r="21" spans="1:13">
      <c r="A21" t="s">
        <v>6</v>
      </c>
      <c r="B21" s="7">
        <v>1626</v>
      </c>
      <c r="C21" s="7" t="s">
        <v>25</v>
      </c>
      <c r="D21" s="9">
        <v>4038000</v>
      </c>
    </row>
    <row r="22" spans="1:13">
      <c r="D22" s="9"/>
    </row>
    <row r="23" spans="1:13">
      <c r="D23" s="9"/>
    </row>
    <row r="24" spans="1:13">
      <c r="D24" s="9"/>
    </row>
    <row r="25" spans="1:13">
      <c r="D25" s="9"/>
    </row>
    <row r="26" spans="1:13" ht="85">
      <c r="B26" s="4" t="s">
        <v>84</v>
      </c>
      <c r="C26" s="4" t="s">
        <v>42</v>
      </c>
      <c r="D26" s="4" t="s">
        <v>403</v>
      </c>
      <c r="E26" s="28" t="s">
        <v>402</v>
      </c>
      <c r="F26" s="4" t="s">
        <v>401</v>
      </c>
      <c r="G26" s="53" t="s">
        <v>411</v>
      </c>
      <c r="H26" s="28" t="s">
        <v>412</v>
      </c>
      <c r="I26" s="28" t="s">
        <v>413</v>
      </c>
    </row>
    <row r="27" spans="1:13">
      <c r="A27" s="19" t="s">
        <v>27</v>
      </c>
      <c r="H27" s="59" t="s">
        <v>398</v>
      </c>
      <c r="I27" s="59" t="s">
        <v>398</v>
      </c>
    </row>
    <row r="28" spans="1:13">
      <c r="A28" s="1" t="s">
        <v>85</v>
      </c>
      <c r="B28" s="7">
        <v>1630</v>
      </c>
      <c r="C28" s="7">
        <v>2</v>
      </c>
      <c r="D28" s="12">
        <v>852000</v>
      </c>
      <c r="E28" s="12">
        <v>118994</v>
      </c>
      <c r="F28" s="12">
        <v>24943</v>
      </c>
      <c r="G28" s="12">
        <f>D28</f>
        <v>852000</v>
      </c>
      <c r="H28" s="12">
        <f>E28</f>
        <v>118994</v>
      </c>
      <c r="I28" s="12">
        <f>F28</f>
        <v>24943</v>
      </c>
    </row>
    <row r="29" spans="1:13">
      <c r="A29" s="1" t="s">
        <v>86</v>
      </c>
      <c r="B29" s="7" t="s">
        <v>31</v>
      </c>
      <c r="C29" s="7">
        <v>3</v>
      </c>
      <c r="D29" s="12">
        <f>D30+D31</f>
        <v>51644000</v>
      </c>
      <c r="E29" s="12">
        <f>E30+E31</f>
        <v>662464</v>
      </c>
      <c r="F29" s="12">
        <f t="shared" ref="F29" si="1">F30+F31</f>
        <v>6143701</v>
      </c>
      <c r="G29" s="12">
        <f>D29*M17</f>
        <v>19624720</v>
      </c>
      <c r="H29" s="12">
        <f>E29*M17</f>
        <v>251736.32000000001</v>
      </c>
      <c r="I29" s="12">
        <f>F29*M17</f>
        <v>2334606.38</v>
      </c>
    </row>
    <row r="30" spans="1:13">
      <c r="A30" s="5" t="s">
        <v>28</v>
      </c>
      <c r="B30" s="8">
        <v>1619</v>
      </c>
      <c r="C30" s="8">
        <v>3.1</v>
      </c>
      <c r="D30" s="10">
        <v>50264000</v>
      </c>
      <c r="E30" s="10">
        <v>386508</v>
      </c>
      <c r="F30" s="10">
        <v>6034364</v>
      </c>
      <c r="G30" s="10"/>
    </row>
    <row r="31" spans="1:13">
      <c r="A31" s="5" t="s">
        <v>29</v>
      </c>
      <c r="B31" s="8">
        <v>1620</v>
      </c>
      <c r="C31" s="8">
        <v>3.2</v>
      </c>
      <c r="D31" s="10">
        <v>1380000</v>
      </c>
      <c r="E31" s="10">
        <v>275956</v>
      </c>
      <c r="F31" s="10">
        <v>109337</v>
      </c>
      <c r="G31" s="10"/>
    </row>
    <row r="32" spans="1:13">
      <c r="A32" s="1" t="s">
        <v>89</v>
      </c>
      <c r="B32" s="7" t="s">
        <v>31</v>
      </c>
      <c r="C32" s="7">
        <v>4</v>
      </c>
      <c r="D32" s="12">
        <f>D33+D34</f>
        <v>6917900</v>
      </c>
      <c r="E32" s="12">
        <f t="shared" ref="E32:F32" si="2">E33+E34</f>
        <v>395588</v>
      </c>
      <c r="F32" s="12">
        <f t="shared" si="2"/>
        <v>5276872</v>
      </c>
      <c r="G32" s="12">
        <f>D32</f>
        <v>6917900</v>
      </c>
      <c r="H32" s="12">
        <f>E32</f>
        <v>395588</v>
      </c>
      <c r="I32" s="12">
        <f>F32</f>
        <v>5276872</v>
      </c>
    </row>
    <row r="33" spans="1:9">
      <c r="A33" s="5" t="s">
        <v>87</v>
      </c>
      <c r="B33" s="8">
        <v>1693</v>
      </c>
      <c r="C33" s="8">
        <v>4.0999999999999996</v>
      </c>
      <c r="D33" s="10">
        <v>6900000</v>
      </c>
      <c r="E33" s="10">
        <v>211617</v>
      </c>
      <c r="F33" s="10">
        <v>5203981</v>
      </c>
      <c r="G33" s="10"/>
    </row>
    <row r="34" spans="1:9">
      <c r="A34" s="5" t="s">
        <v>30</v>
      </c>
      <c r="B34" s="8">
        <v>1694</v>
      </c>
      <c r="C34" s="8">
        <v>4.2</v>
      </c>
      <c r="D34" s="10">
        <v>17900</v>
      </c>
      <c r="E34" s="10">
        <v>183971</v>
      </c>
      <c r="F34" s="10">
        <v>72891</v>
      </c>
      <c r="G34" s="10"/>
    </row>
    <row r="35" spans="1:9">
      <c r="A35" s="1" t="s">
        <v>88</v>
      </c>
      <c r="B35" s="7">
        <v>1872</v>
      </c>
      <c r="C35" s="7">
        <v>5</v>
      </c>
      <c r="D35" s="12">
        <f>D36+D37+D38</f>
        <v>80374000</v>
      </c>
      <c r="E35" s="12">
        <f t="shared" ref="E35:F35" si="3">E36+E37+E38</f>
        <v>27418474</v>
      </c>
      <c r="F35" s="12">
        <f t="shared" si="3"/>
        <v>7394518</v>
      </c>
      <c r="G35" s="12">
        <f>G37+G36</f>
        <v>42129604</v>
      </c>
      <c r="H35" s="12">
        <f>H36+H37</f>
        <v>13174177.743999999</v>
      </c>
      <c r="I35" s="12">
        <f>I36+I37</f>
        <v>4285585.148</v>
      </c>
    </row>
    <row r="36" spans="1:9">
      <c r="A36" s="5" t="s">
        <v>0</v>
      </c>
      <c r="B36" s="8">
        <v>1632</v>
      </c>
      <c r="C36" s="8" t="s">
        <v>32</v>
      </c>
      <c r="D36" s="10">
        <v>57600000</v>
      </c>
      <c r="E36" s="10">
        <v>26695038</v>
      </c>
      <c r="F36" s="10">
        <v>2889844</v>
      </c>
      <c r="G36" s="10">
        <f>D36*M14</f>
        <v>27417600</v>
      </c>
      <c r="H36" s="9">
        <f>E36*M14</f>
        <v>12706838.088</v>
      </c>
      <c r="I36" s="9">
        <f>F36*M14</f>
        <v>1375565.7439999999</v>
      </c>
    </row>
    <row r="37" spans="1:9">
      <c r="A37" s="5" t="s">
        <v>6</v>
      </c>
      <c r="B37" s="8">
        <v>1633</v>
      </c>
      <c r="C37" s="8" t="s">
        <v>33</v>
      </c>
      <c r="D37" s="10">
        <v>22774000</v>
      </c>
      <c r="E37" s="10">
        <v>723436</v>
      </c>
      <c r="F37" s="10">
        <v>4504674</v>
      </c>
      <c r="G37" s="10">
        <f>D37*M15</f>
        <v>14712004</v>
      </c>
      <c r="H37" s="9">
        <f>E37*M15</f>
        <v>467339.65600000002</v>
      </c>
      <c r="I37" s="9">
        <f>F37*M15</f>
        <v>2910019.4040000001</v>
      </c>
    </row>
    <row r="38" spans="1:9">
      <c r="A38" s="5" t="s">
        <v>35</v>
      </c>
      <c r="B38" s="8" t="s">
        <v>31</v>
      </c>
      <c r="C38" s="8" t="s">
        <v>34</v>
      </c>
      <c r="D38" s="10"/>
      <c r="E38" s="10"/>
      <c r="F38" s="10"/>
      <c r="G38" s="10"/>
    </row>
    <row r="39" spans="1:9">
      <c r="A39" s="1" t="s">
        <v>90</v>
      </c>
      <c r="B39" s="7">
        <v>1873</v>
      </c>
      <c r="C39" s="7">
        <v>6</v>
      </c>
      <c r="D39" s="12">
        <f>D40+D44+D48+D50</f>
        <v>147816000</v>
      </c>
      <c r="E39" s="12">
        <f t="shared" ref="E39" si="4">E40+E44+E48+E50</f>
        <v>12926697</v>
      </c>
      <c r="F39" s="12">
        <f>F40+F44+F48+F50</f>
        <v>1895313</v>
      </c>
      <c r="G39" s="12">
        <f>D39*((M14+M15)/2)</f>
        <v>82924775.999999985</v>
      </c>
      <c r="H39" s="12">
        <f>E39*((M14+M15)/2)</f>
        <v>7251877.0169999991</v>
      </c>
      <c r="I39" s="12">
        <f>F39*((M14+M15)/2)</f>
        <v>1063270.5929999999</v>
      </c>
    </row>
    <row r="40" spans="1:9">
      <c r="A40" s="5" t="s">
        <v>1</v>
      </c>
      <c r="B40" s="8">
        <v>1634</v>
      </c>
      <c r="C40" s="8">
        <v>6.1</v>
      </c>
      <c r="D40" s="10">
        <v>400000</v>
      </c>
      <c r="E40" s="10">
        <v>317511</v>
      </c>
      <c r="F40" s="10">
        <v>239800</v>
      </c>
      <c r="G40" s="10"/>
    </row>
    <row r="41" spans="1:9">
      <c r="A41" t="s">
        <v>0</v>
      </c>
      <c r="B41" s="7" t="s">
        <v>31</v>
      </c>
      <c r="C41" s="7" t="s">
        <v>36</v>
      </c>
    </row>
    <row r="42" spans="1:9">
      <c r="A42" t="s">
        <v>6</v>
      </c>
      <c r="B42" s="7" t="s">
        <v>31</v>
      </c>
      <c r="C42" s="7" t="s">
        <v>37</v>
      </c>
      <c r="D42" s="9"/>
      <c r="F42" s="9"/>
      <c r="G42" s="9"/>
    </row>
    <row r="43" spans="1:9">
      <c r="A43" t="s">
        <v>35</v>
      </c>
      <c r="B43" s="7" t="s">
        <v>31</v>
      </c>
      <c r="C43" s="7" t="s">
        <v>38</v>
      </c>
      <c r="D43" s="9"/>
      <c r="F43" s="9"/>
      <c r="G43" s="9"/>
    </row>
    <row r="44" spans="1:9">
      <c r="A44" s="5" t="s">
        <v>2</v>
      </c>
      <c r="B44" s="8">
        <v>1640</v>
      </c>
      <c r="C44" s="8">
        <v>6.2</v>
      </c>
      <c r="D44" s="10">
        <v>9590000</v>
      </c>
      <c r="E44" s="10">
        <v>4934336</v>
      </c>
      <c r="F44" s="10">
        <v>936180</v>
      </c>
      <c r="G44" s="10"/>
    </row>
    <row r="45" spans="1:9">
      <c r="A45" t="s">
        <v>0</v>
      </c>
      <c r="B45" s="7" t="s">
        <v>31</v>
      </c>
      <c r="C45" s="7" t="s">
        <v>39</v>
      </c>
      <c r="D45" s="9"/>
      <c r="F45" s="9"/>
      <c r="G45" s="9"/>
    </row>
    <row r="46" spans="1:9">
      <c r="A46" t="s">
        <v>6</v>
      </c>
      <c r="B46" s="7" t="s">
        <v>31</v>
      </c>
      <c r="C46" s="7" t="s">
        <v>40</v>
      </c>
      <c r="D46" s="9"/>
      <c r="F46" s="9"/>
      <c r="G46" s="9"/>
    </row>
    <row r="47" spans="1:9">
      <c r="A47" t="s">
        <v>35</v>
      </c>
      <c r="B47" s="7" t="s">
        <v>31</v>
      </c>
      <c r="C47" s="7" t="s">
        <v>41</v>
      </c>
      <c r="D47" s="9"/>
      <c r="F47" s="9"/>
      <c r="G47" s="9"/>
    </row>
    <row r="48" spans="1:9">
      <c r="A48" s="5" t="s">
        <v>43</v>
      </c>
      <c r="B48" s="8">
        <v>1646</v>
      </c>
      <c r="C48" s="8">
        <v>6.3</v>
      </c>
      <c r="D48" s="10">
        <f>D49</f>
        <v>129300000</v>
      </c>
      <c r="E48" s="10">
        <f t="shared" ref="E48:F48" si="5">E49</f>
        <v>5570000</v>
      </c>
      <c r="F48" s="10">
        <f t="shared" si="5"/>
        <v>164484</v>
      </c>
      <c r="G48" s="10"/>
    </row>
    <row r="49" spans="1:10">
      <c r="A49" t="s">
        <v>44</v>
      </c>
      <c r="B49" s="7" t="s">
        <v>31</v>
      </c>
      <c r="C49" s="7" t="s">
        <v>45</v>
      </c>
      <c r="D49" s="9">
        <v>129300000</v>
      </c>
      <c r="E49" s="9">
        <v>5570000</v>
      </c>
      <c r="F49" s="9">
        <v>164484</v>
      </c>
      <c r="G49" s="9"/>
    </row>
    <row r="50" spans="1:10">
      <c r="A50" s="5" t="s">
        <v>3</v>
      </c>
      <c r="B50" s="8">
        <v>1874</v>
      </c>
      <c r="C50" s="8">
        <v>6.4</v>
      </c>
      <c r="D50" s="10">
        <f>SUM(D51:D53)</f>
        <v>8526000</v>
      </c>
      <c r="E50" s="10">
        <f t="shared" ref="E50:F50" si="6">SUM(E51:E53)</f>
        <v>2104850</v>
      </c>
      <c r="F50" s="10">
        <f t="shared" si="6"/>
        <v>554849</v>
      </c>
      <c r="G50" s="10"/>
    </row>
    <row r="51" spans="1:10">
      <c r="A51" t="s">
        <v>47</v>
      </c>
      <c r="B51" s="7">
        <v>1647</v>
      </c>
      <c r="C51" s="7" t="s">
        <v>46</v>
      </c>
      <c r="D51" s="9">
        <v>400000</v>
      </c>
      <c r="E51" s="9">
        <v>231249</v>
      </c>
      <c r="F51" s="9">
        <v>116972</v>
      </c>
      <c r="G51" s="9"/>
    </row>
    <row r="52" spans="1:10">
      <c r="A52" t="s">
        <v>49</v>
      </c>
      <c r="B52" s="7">
        <v>1648</v>
      </c>
      <c r="C52" s="7" t="s">
        <v>48</v>
      </c>
      <c r="D52" s="9">
        <v>3226000</v>
      </c>
      <c r="E52" s="9">
        <v>1659000</v>
      </c>
      <c r="F52" s="9">
        <v>320126</v>
      </c>
      <c r="G52" s="9"/>
    </row>
    <row r="53" spans="1:10">
      <c r="A53" t="s">
        <v>50</v>
      </c>
      <c r="B53" s="7">
        <v>1650</v>
      </c>
      <c r="C53" s="7" t="s">
        <v>51</v>
      </c>
      <c r="D53" s="9">
        <v>4900000</v>
      </c>
      <c r="E53" s="9">
        <v>214601</v>
      </c>
      <c r="F53" s="9">
        <v>117751</v>
      </c>
      <c r="G53" s="9"/>
    </row>
    <row r="54" spans="1:10" s="1" customFormat="1">
      <c r="A54" s="1" t="s">
        <v>91</v>
      </c>
      <c r="B54" s="19">
        <v>1875</v>
      </c>
      <c r="C54" s="19">
        <v>7</v>
      </c>
      <c r="D54" s="12">
        <f>SUM(D55:D57)+D62</f>
        <v>49247518</v>
      </c>
      <c r="E54" s="12">
        <f t="shared" ref="E54:F54" si="7">SUM(E55:E57)+E62</f>
        <v>5377000</v>
      </c>
      <c r="F54" s="12">
        <f t="shared" si="7"/>
        <v>16296000</v>
      </c>
      <c r="G54" s="12">
        <f>D54</f>
        <v>49247518</v>
      </c>
      <c r="H54" s="12">
        <f>E54</f>
        <v>5377000</v>
      </c>
      <c r="I54" s="12">
        <f>F54</f>
        <v>16296000</v>
      </c>
      <c r="J54" s="12"/>
    </row>
    <row r="55" spans="1:10" s="5" customFormat="1">
      <c r="A55" s="5" t="s">
        <v>53</v>
      </c>
      <c r="B55" s="8">
        <v>1654</v>
      </c>
      <c r="C55" s="8">
        <v>7.1</v>
      </c>
      <c r="D55" s="10">
        <v>2496322</v>
      </c>
      <c r="E55" s="10">
        <v>19867</v>
      </c>
      <c r="F55" s="10">
        <v>124815</v>
      </c>
      <c r="G55" s="10"/>
      <c r="H55" s="10"/>
      <c r="I55" s="10"/>
      <c r="J55" s="10"/>
    </row>
    <row r="56" spans="1:10" s="5" customFormat="1">
      <c r="A56" s="5" t="s">
        <v>52</v>
      </c>
      <c r="B56" s="8">
        <v>1655</v>
      </c>
      <c r="C56" s="8">
        <v>7.2</v>
      </c>
      <c r="D56" s="10">
        <v>3008896</v>
      </c>
      <c r="E56" s="10">
        <v>59133</v>
      </c>
      <c r="F56" s="10">
        <v>27185</v>
      </c>
      <c r="G56" s="10"/>
      <c r="H56" s="10"/>
      <c r="I56" s="10"/>
      <c r="J56" s="10"/>
    </row>
    <row r="57" spans="1:10" s="5" customFormat="1">
      <c r="A57" s="5" t="s">
        <v>54</v>
      </c>
      <c r="B57" s="8">
        <v>1656</v>
      </c>
      <c r="C57" s="8">
        <v>7.3</v>
      </c>
      <c r="D57" s="10">
        <v>42525300</v>
      </c>
      <c r="E57" s="10">
        <v>5180000</v>
      </c>
      <c r="F57" s="10">
        <v>6899000</v>
      </c>
      <c r="G57" s="10"/>
      <c r="H57" s="10"/>
      <c r="I57" s="10"/>
      <c r="J57" s="10"/>
    </row>
    <row r="58" spans="1:10">
      <c r="A58" t="s">
        <v>55</v>
      </c>
      <c r="B58" s="7">
        <v>1662</v>
      </c>
      <c r="C58" s="7" t="s">
        <v>56</v>
      </c>
      <c r="D58" s="9">
        <v>20448286</v>
      </c>
      <c r="E58" s="9">
        <v>319000</v>
      </c>
      <c r="F58" s="9">
        <v>18100</v>
      </c>
      <c r="G58" s="9"/>
    </row>
    <row r="59" spans="1:10">
      <c r="A59" t="s">
        <v>57</v>
      </c>
      <c r="B59" s="7">
        <v>1663</v>
      </c>
      <c r="C59" s="7" t="s">
        <v>58</v>
      </c>
      <c r="D59" s="9">
        <v>21860415</v>
      </c>
      <c r="E59" s="9">
        <v>4595000</v>
      </c>
      <c r="F59" s="9">
        <v>6671000</v>
      </c>
      <c r="G59" s="9"/>
    </row>
    <row r="60" spans="1:10">
      <c r="A60" t="s">
        <v>60</v>
      </c>
      <c r="B60" s="7">
        <v>1660</v>
      </c>
      <c r="C60" s="7" t="s">
        <v>59</v>
      </c>
      <c r="D60" s="9">
        <v>0</v>
      </c>
      <c r="E60" s="9">
        <v>0</v>
      </c>
      <c r="F60" s="9">
        <v>22084</v>
      </c>
      <c r="G60" s="9"/>
    </row>
    <row r="61" spans="1:10">
      <c r="A61" t="s">
        <v>61</v>
      </c>
      <c r="B61" s="7">
        <v>1661</v>
      </c>
      <c r="C61" s="7" t="s">
        <v>62</v>
      </c>
      <c r="D61" s="9">
        <v>216599</v>
      </c>
      <c r="E61" s="9">
        <v>266000</v>
      </c>
      <c r="F61" s="9">
        <v>24916</v>
      </c>
      <c r="G61" s="9"/>
    </row>
    <row r="62" spans="1:10" s="5" customFormat="1">
      <c r="A62" s="29" t="s">
        <v>63</v>
      </c>
      <c r="B62" s="8">
        <v>1667</v>
      </c>
      <c r="C62" s="8">
        <v>7.4</v>
      </c>
      <c r="D62" s="10">
        <v>1217000</v>
      </c>
      <c r="E62" s="10">
        <v>118000</v>
      </c>
      <c r="F62" s="10">
        <v>9245000</v>
      </c>
      <c r="G62" s="10"/>
      <c r="H62" s="10"/>
      <c r="I62" s="10"/>
      <c r="J62" s="10"/>
    </row>
    <row r="63" spans="1:10" s="1" customFormat="1">
      <c r="A63" s="1" t="s">
        <v>92</v>
      </c>
      <c r="B63" s="19" t="s">
        <v>31</v>
      </c>
      <c r="C63" s="19">
        <v>8</v>
      </c>
      <c r="D63" s="12">
        <f>D64+D65</f>
        <v>450000</v>
      </c>
      <c r="E63" s="12">
        <f t="shared" ref="E63:F63" si="8">E64+E65</f>
        <v>25000</v>
      </c>
      <c r="F63" s="12">
        <f t="shared" si="8"/>
        <v>153000</v>
      </c>
      <c r="G63" s="12">
        <f>D63</f>
        <v>450000</v>
      </c>
      <c r="H63" s="12">
        <f>E63</f>
        <v>25000</v>
      </c>
      <c r="I63" s="12">
        <f>F63</f>
        <v>153000</v>
      </c>
      <c r="J63" s="12"/>
    </row>
    <row r="64" spans="1:10">
      <c r="A64" s="5" t="s">
        <v>64</v>
      </c>
      <c r="B64" s="8">
        <v>1668</v>
      </c>
      <c r="C64" s="8">
        <v>8.1</v>
      </c>
      <c r="D64" s="10">
        <v>320000</v>
      </c>
      <c r="E64" s="10">
        <v>24000</v>
      </c>
      <c r="F64" s="10">
        <v>100000</v>
      </c>
      <c r="G64" s="10"/>
    </row>
    <row r="65" spans="1:10">
      <c r="A65" s="5" t="s">
        <v>65</v>
      </c>
      <c r="B65" s="8">
        <v>1609</v>
      </c>
      <c r="C65" s="8">
        <v>8.1999999999999993</v>
      </c>
      <c r="D65" s="10">
        <v>130000</v>
      </c>
      <c r="E65" s="10">
        <v>1000</v>
      </c>
      <c r="F65" s="10">
        <v>53000</v>
      </c>
      <c r="G65" s="10"/>
    </row>
    <row r="66" spans="1:10" s="1" customFormat="1">
      <c r="A66" s="1" t="s">
        <v>93</v>
      </c>
      <c r="B66" s="19">
        <v>1669</v>
      </c>
      <c r="C66" s="19">
        <v>9</v>
      </c>
      <c r="D66" s="12">
        <v>47626950</v>
      </c>
      <c r="E66" s="12">
        <v>897000</v>
      </c>
      <c r="F66" s="12">
        <v>18289000</v>
      </c>
      <c r="G66" s="12">
        <f t="shared" ref="G66:I67" si="9">D66</f>
        <v>47626950</v>
      </c>
      <c r="H66" s="12">
        <f t="shared" si="9"/>
        <v>897000</v>
      </c>
      <c r="I66" s="12">
        <f t="shared" si="9"/>
        <v>18289000</v>
      </c>
      <c r="J66" s="12"/>
    </row>
    <row r="67" spans="1:10" s="1" customFormat="1">
      <c r="A67" s="1" t="s">
        <v>95</v>
      </c>
      <c r="B67" s="19">
        <v>1876</v>
      </c>
      <c r="C67" s="19">
        <v>10</v>
      </c>
      <c r="D67" s="12">
        <f>D68+D74+D75+D79</f>
        <v>85591167</v>
      </c>
      <c r="E67" s="12">
        <f t="shared" ref="E67:F67" si="10">E68+E74+E75+E79</f>
        <v>11776097</v>
      </c>
      <c r="F67" s="12">
        <f t="shared" si="10"/>
        <v>13320256</v>
      </c>
      <c r="G67" s="12">
        <f t="shared" si="9"/>
        <v>85591167</v>
      </c>
      <c r="H67" s="12">
        <f t="shared" si="9"/>
        <v>11776097</v>
      </c>
      <c r="I67" s="12">
        <f t="shared" si="9"/>
        <v>13320256</v>
      </c>
      <c r="J67" s="12"/>
    </row>
    <row r="68" spans="1:10">
      <c r="A68" s="5" t="s">
        <v>66</v>
      </c>
      <c r="B68" s="8">
        <v>2042</v>
      </c>
      <c r="C68" s="8">
        <v>10.1</v>
      </c>
      <c r="D68" s="10">
        <f>SUM(D69:D73)</f>
        <v>28287969</v>
      </c>
      <c r="E68" s="10">
        <f t="shared" ref="E68:F68" si="11">SUM(E69:E73)</f>
        <v>8390340</v>
      </c>
      <c r="F68" s="10">
        <f t="shared" si="11"/>
        <v>3720102</v>
      </c>
      <c r="G68" s="10"/>
    </row>
    <row r="69" spans="1:10">
      <c r="A69" s="2" t="s">
        <v>68</v>
      </c>
      <c r="B69" s="7">
        <v>1671</v>
      </c>
      <c r="C69" s="7" t="s">
        <v>67</v>
      </c>
      <c r="D69" s="9">
        <v>1194713</v>
      </c>
      <c r="E69" s="9">
        <v>1721000</v>
      </c>
      <c r="F69" s="9">
        <v>293000</v>
      </c>
      <c r="G69" s="9"/>
    </row>
    <row r="70" spans="1:10">
      <c r="A70" s="2" t="s">
        <v>83</v>
      </c>
      <c r="B70" s="7">
        <v>1674</v>
      </c>
      <c r="C70" s="7" t="s">
        <v>31</v>
      </c>
      <c r="D70" s="9">
        <v>13546628</v>
      </c>
      <c r="E70" s="9">
        <v>4064670</v>
      </c>
      <c r="F70" s="9">
        <v>1713551</v>
      </c>
      <c r="G70" s="9"/>
    </row>
    <row r="71" spans="1:10">
      <c r="A71" s="2" t="s">
        <v>70</v>
      </c>
      <c r="B71" s="7">
        <v>1612</v>
      </c>
      <c r="C71" s="7" t="s">
        <v>69</v>
      </c>
      <c r="D71" s="9">
        <v>1054412</v>
      </c>
      <c r="E71" s="9">
        <v>160036</v>
      </c>
      <c r="F71" s="9">
        <v>185653</v>
      </c>
      <c r="G71" s="9"/>
    </row>
    <row r="72" spans="1:10">
      <c r="A72" s="2" t="s">
        <v>71</v>
      </c>
      <c r="B72" s="7">
        <v>1615</v>
      </c>
      <c r="C72" s="7" t="s">
        <v>72</v>
      </c>
      <c r="D72" s="9">
        <v>7505511</v>
      </c>
      <c r="E72" s="9">
        <v>842186</v>
      </c>
      <c r="F72" s="9">
        <v>671763</v>
      </c>
      <c r="G72" s="9"/>
    </row>
    <row r="73" spans="1:10">
      <c r="A73" s="2" t="s">
        <v>73</v>
      </c>
      <c r="B73" s="7">
        <v>1616</v>
      </c>
      <c r="C73" s="7" t="s">
        <v>74</v>
      </c>
      <c r="D73" s="9">
        <v>4986705</v>
      </c>
      <c r="E73" s="9">
        <v>1602448</v>
      </c>
      <c r="F73" s="9">
        <v>856135</v>
      </c>
      <c r="G73" s="9"/>
    </row>
    <row r="74" spans="1:10">
      <c r="A74" s="5" t="s">
        <v>75</v>
      </c>
      <c r="B74" s="8">
        <v>1676</v>
      </c>
      <c r="C74" s="8">
        <v>10.199999999999999</v>
      </c>
      <c r="D74" s="10">
        <v>6937314</v>
      </c>
      <c r="E74" s="10">
        <v>373832</v>
      </c>
      <c r="F74" s="10">
        <v>192154</v>
      </c>
      <c r="G74" s="10"/>
    </row>
    <row r="75" spans="1:10">
      <c r="A75" s="5" t="s">
        <v>76</v>
      </c>
      <c r="B75" s="8">
        <v>1681</v>
      </c>
      <c r="C75" s="8">
        <v>10.3</v>
      </c>
      <c r="D75" s="30">
        <v>48610487</v>
      </c>
      <c r="E75" s="30">
        <v>2959522</v>
      </c>
      <c r="F75" s="30">
        <v>8997701</v>
      </c>
      <c r="G75" s="30"/>
    </row>
    <row r="76" spans="1:10">
      <c r="A76" s="2" t="s">
        <v>77</v>
      </c>
      <c r="B76" s="7">
        <v>1617</v>
      </c>
      <c r="C76" s="7" t="s">
        <v>78</v>
      </c>
      <c r="D76" s="9">
        <v>33438980</v>
      </c>
      <c r="E76" s="9">
        <v>1294962</v>
      </c>
      <c r="F76" s="9">
        <v>5412539</v>
      </c>
      <c r="G76" s="9"/>
    </row>
    <row r="77" spans="1:10">
      <c r="A77" s="2" t="s">
        <v>94</v>
      </c>
      <c r="B77" s="7">
        <v>1618</v>
      </c>
      <c r="C77" s="7" t="s">
        <v>79</v>
      </c>
      <c r="D77" s="9">
        <v>11390392</v>
      </c>
      <c r="E77" s="9">
        <v>1099118</v>
      </c>
      <c r="F77" s="9">
        <v>2431050</v>
      </c>
      <c r="G77" s="9"/>
    </row>
    <row r="78" spans="1:10">
      <c r="A78" s="2" t="s">
        <v>80</v>
      </c>
      <c r="B78" s="7">
        <v>1621</v>
      </c>
      <c r="C78" s="7" t="s">
        <v>81</v>
      </c>
      <c r="D78" s="9">
        <v>1533022</v>
      </c>
      <c r="E78" s="9">
        <v>493712</v>
      </c>
      <c r="F78" s="9">
        <v>1047430</v>
      </c>
      <c r="G78" s="9"/>
    </row>
    <row r="79" spans="1:10">
      <c r="A79" s="5" t="s">
        <v>82</v>
      </c>
      <c r="B79" s="8">
        <v>1683</v>
      </c>
      <c r="C79" s="8">
        <v>10.4</v>
      </c>
      <c r="D79" s="10">
        <v>1755397</v>
      </c>
      <c r="E79" s="10">
        <v>52403</v>
      </c>
      <c r="F79" s="10">
        <v>410299</v>
      </c>
      <c r="G79" s="10"/>
    </row>
    <row r="80" spans="1:10">
      <c r="H80" s="59" t="s">
        <v>273</v>
      </c>
      <c r="I80" s="59" t="s">
        <v>273</v>
      </c>
    </row>
    <row r="81" spans="1:10" s="1" customFormat="1">
      <c r="A81" s="1" t="s">
        <v>277</v>
      </c>
      <c r="B81" s="52"/>
      <c r="C81" s="52"/>
      <c r="D81" s="12"/>
      <c r="E81" s="12"/>
      <c r="F81" s="12"/>
      <c r="G81" s="12">
        <f>G28+G29+G32+G35+G39+G54+G63+G66+G67</f>
        <v>335364635</v>
      </c>
      <c r="H81" s="12">
        <f>H28+H29+H32+H35+H39+H54+H63+H66+H67</f>
        <v>39267470.081</v>
      </c>
      <c r="I81" s="12">
        <f t="shared" ref="I81" si="12">I28+I29+I32+I35+I39+I54+I63+I66+I67</f>
        <v>61043533.120999999</v>
      </c>
      <c r="J81" s="12"/>
    </row>
    <row r="83" spans="1:10">
      <c r="D83" s="1" t="s">
        <v>462</v>
      </c>
      <c r="E83" s="12"/>
      <c r="F83" s="1"/>
      <c r="G83" s="12">
        <f>G81+H81</f>
        <v>374632105.08099997</v>
      </c>
    </row>
    <row r="85" spans="1:10">
      <c r="A85" s="49" t="s">
        <v>96</v>
      </c>
    </row>
    <row r="86" spans="1:10">
      <c r="D86" t="s">
        <v>461</v>
      </c>
      <c r="G86" s="58">
        <f>(G35+H35+I35)/G83</f>
        <v>0.15906102569376981</v>
      </c>
    </row>
  </sheetData>
  <hyperlinks>
    <hyperlink ref="A85" r:id="rId1" location="data/FO" xr:uid="{A9D637AC-DA41-1C49-BAF5-D5CA84D03FFC}"/>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CB146D-31B1-5A4F-8E1B-5432840E0FA2}">
  <dimension ref="A1:P1018"/>
  <sheetViews>
    <sheetView workbookViewId="0">
      <selection activeCell="C7" sqref="C7"/>
    </sheetView>
  </sheetViews>
  <sheetFormatPr baseColWidth="10" defaultRowHeight="16"/>
  <cols>
    <col min="1" max="1" width="98.83203125" customWidth="1"/>
    <col min="2" max="2" width="29" customWidth="1"/>
    <col min="3" max="3" width="29.6640625" customWidth="1"/>
    <col min="4" max="4" width="26.1640625" customWidth="1"/>
    <col min="5" max="5" width="23.33203125" customWidth="1"/>
    <col min="6" max="6" width="30.33203125" customWidth="1"/>
    <col min="7" max="7" width="24.33203125" customWidth="1"/>
  </cols>
  <sheetData>
    <row r="1" spans="1:5">
      <c r="A1" s="1"/>
      <c r="B1" s="1" t="s">
        <v>274</v>
      </c>
      <c r="C1" s="1" t="s">
        <v>385</v>
      </c>
      <c r="D1" s="1" t="s">
        <v>382</v>
      </c>
      <c r="E1" s="1" t="s">
        <v>302</v>
      </c>
    </row>
    <row r="3" spans="1:5">
      <c r="A3" t="s">
        <v>579</v>
      </c>
      <c r="B3" t="s">
        <v>421</v>
      </c>
      <c r="C3" s="57">
        <v>3137</v>
      </c>
      <c r="E3" t="s">
        <v>384</v>
      </c>
    </row>
    <row r="4" spans="1:5">
      <c r="A4" t="s">
        <v>581</v>
      </c>
      <c r="B4" t="s">
        <v>421</v>
      </c>
      <c r="C4" s="57">
        <v>181</v>
      </c>
      <c r="E4" t="s">
        <v>384</v>
      </c>
    </row>
    <row r="5" spans="1:5">
      <c r="A5" t="s">
        <v>587</v>
      </c>
      <c r="B5" t="s">
        <v>421</v>
      </c>
      <c r="C5" s="57">
        <f>C3-C4</f>
        <v>2956</v>
      </c>
    </row>
    <row r="6" spans="1:5">
      <c r="A6" t="s">
        <v>580</v>
      </c>
      <c r="B6" t="s">
        <v>422</v>
      </c>
      <c r="C6" s="57">
        <f>C5*0.404686</f>
        <v>1196.251816</v>
      </c>
      <c r="E6" s="49" t="s">
        <v>378</v>
      </c>
    </row>
    <row r="7" spans="1:5" ht="17" customHeight="1">
      <c r="A7" t="s">
        <v>419</v>
      </c>
      <c r="B7" t="s">
        <v>414</v>
      </c>
      <c r="C7" s="56">
        <v>1489</v>
      </c>
      <c r="E7" s="49" t="s">
        <v>415</v>
      </c>
    </row>
    <row r="8" spans="1:5">
      <c r="A8" t="s">
        <v>588</v>
      </c>
      <c r="B8" t="s">
        <v>421</v>
      </c>
      <c r="C8" s="57"/>
    </row>
    <row r="9" spans="1:5">
      <c r="A9" t="s">
        <v>580</v>
      </c>
      <c r="B9" t="s">
        <v>422</v>
      </c>
      <c r="C9" s="57">
        <f>C4*0.404686</f>
        <v>73.248165999999998</v>
      </c>
      <c r="E9" s="49" t="s">
        <v>378</v>
      </c>
    </row>
    <row r="10" spans="1:5" ht="17" customHeight="1">
      <c r="A10" t="s">
        <v>419</v>
      </c>
      <c r="B10" t="s">
        <v>414</v>
      </c>
      <c r="C10" s="56">
        <v>89</v>
      </c>
      <c r="E10" s="49" t="s">
        <v>415</v>
      </c>
    </row>
    <row r="11" spans="1:5">
      <c r="A11" t="s">
        <v>586</v>
      </c>
      <c r="B11" t="s">
        <v>389</v>
      </c>
      <c r="C11" s="124">
        <v>2.5999999999999999E-2</v>
      </c>
      <c r="D11" t="s">
        <v>417</v>
      </c>
      <c r="E11" s="49" t="s">
        <v>416</v>
      </c>
    </row>
    <row r="12" spans="1:5">
      <c r="A12" t="s">
        <v>585</v>
      </c>
      <c r="B12" t="s">
        <v>389</v>
      </c>
      <c r="C12" s="124">
        <v>0.03</v>
      </c>
    </row>
    <row r="13" spans="1:5">
      <c r="A13" t="s">
        <v>388</v>
      </c>
      <c r="B13" t="s">
        <v>387</v>
      </c>
      <c r="C13" s="125">
        <f>F17</f>
        <v>1489</v>
      </c>
    </row>
    <row r="14" spans="1:5">
      <c r="A14" t="s">
        <v>394</v>
      </c>
      <c r="B14" t="s">
        <v>387</v>
      </c>
      <c r="C14" s="108">
        <v>1823</v>
      </c>
      <c r="D14" s="56">
        <v>1823</v>
      </c>
      <c r="E14" t="s">
        <v>397</v>
      </c>
    </row>
    <row r="15" spans="1:5">
      <c r="A15" t="s">
        <v>395</v>
      </c>
      <c r="B15" t="s">
        <v>396</v>
      </c>
      <c r="C15" s="126">
        <f>C13/C14</f>
        <v>0.81678551837630275</v>
      </c>
    </row>
    <row r="16" spans="1:5">
      <c r="A16" t="s">
        <v>582</v>
      </c>
      <c r="B16" t="s">
        <v>352</v>
      </c>
      <c r="C16" s="127">
        <f>C4/C3</f>
        <v>5.7698437998087347E-2</v>
      </c>
    </row>
    <row r="17" spans="1:16" s="46" customFormat="1" ht="51">
      <c r="A17" s="45" t="s">
        <v>383</v>
      </c>
      <c r="E17" t="s">
        <v>391</v>
      </c>
      <c r="F17" s="56">
        <f>C7</f>
        <v>1489</v>
      </c>
      <c r="G17" s="46" t="s">
        <v>423</v>
      </c>
    </row>
    <row r="18" spans="1:16" ht="34" customHeight="1">
      <c r="A18" s="45" t="s">
        <v>386</v>
      </c>
      <c r="E18" s="46" t="s">
        <v>392</v>
      </c>
      <c r="F18" s="80" t="s">
        <v>390</v>
      </c>
    </row>
    <row r="19" spans="1:16" ht="34">
      <c r="A19" s="45" t="s">
        <v>393</v>
      </c>
      <c r="F19">
        <v>1</v>
      </c>
      <c r="G19" s="57">
        <v>3679</v>
      </c>
    </row>
    <row r="20" spans="1:16" ht="34">
      <c r="A20" s="45" t="s">
        <v>418</v>
      </c>
      <c r="F20">
        <f t="shared" ref="F20:F38" si="0">F19+1</f>
        <v>2</v>
      </c>
      <c r="G20" s="9">
        <f>G19+(G19*$C$12)</f>
        <v>3789.37</v>
      </c>
    </row>
    <row r="21" spans="1:16">
      <c r="A21" s="45"/>
      <c r="F21">
        <f t="shared" si="0"/>
        <v>3</v>
      </c>
      <c r="G21" s="9">
        <f t="shared" ref="G21:G38" si="1">G20+(G20*$C$12)</f>
        <v>3903.0510999999997</v>
      </c>
    </row>
    <row r="22" spans="1:16">
      <c r="F22">
        <f t="shared" si="0"/>
        <v>4</v>
      </c>
      <c r="G22" s="9">
        <f>G21+(G21*$C$12)</f>
        <v>4020.1426329999995</v>
      </c>
      <c r="H22" s="57"/>
      <c r="I22" s="57"/>
      <c r="J22" s="57"/>
      <c r="K22" s="57"/>
      <c r="L22" s="57"/>
      <c r="M22" s="57"/>
      <c r="N22" s="57"/>
      <c r="O22" s="57"/>
      <c r="P22" s="57"/>
    </row>
    <row r="23" spans="1:16">
      <c r="F23">
        <f t="shared" si="0"/>
        <v>5</v>
      </c>
      <c r="G23" s="9">
        <f t="shared" si="1"/>
        <v>4140.7469119899997</v>
      </c>
    </row>
    <row r="24" spans="1:16">
      <c r="F24">
        <f t="shared" si="0"/>
        <v>6</v>
      </c>
      <c r="G24" s="9">
        <f t="shared" si="1"/>
        <v>4264.9693193496996</v>
      </c>
    </row>
    <row r="25" spans="1:16">
      <c r="F25">
        <f t="shared" si="0"/>
        <v>7</v>
      </c>
      <c r="G25" s="9">
        <f t="shared" si="1"/>
        <v>4392.918398930191</v>
      </c>
    </row>
    <row r="26" spans="1:16">
      <c r="F26">
        <f t="shared" si="0"/>
        <v>8</v>
      </c>
      <c r="G26" s="57">
        <f t="shared" si="1"/>
        <v>4524.7059508980965</v>
      </c>
    </row>
    <row r="27" spans="1:16">
      <c r="A27" s="46"/>
      <c r="F27">
        <f t="shared" si="0"/>
        <v>9</v>
      </c>
      <c r="G27" s="57">
        <f t="shared" si="1"/>
        <v>4660.4471294250397</v>
      </c>
    </row>
    <row r="28" spans="1:16">
      <c r="F28">
        <f t="shared" si="0"/>
        <v>10</v>
      </c>
      <c r="G28" s="57">
        <f t="shared" si="1"/>
        <v>4800.2605433077906</v>
      </c>
    </row>
    <row r="29" spans="1:16">
      <c r="F29">
        <f t="shared" si="0"/>
        <v>11</v>
      </c>
      <c r="G29" s="57">
        <f t="shared" si="1"/>
        <v>4944.2683596070246</v>
      </c>
    </row>
    <row r="30" spans="1:16">
      <c r="F30">
        <f t="shared" si="0"/>
        <v>12</v>
      </c>
      <c r="G30" s="57">
        <f t="shared" si="1"/>
        <v>5092.5964103952356</v>
      </c>
    </row>
    <row r="31" spans="1:16">
      <c r="F31">
        <f t="shared" si="0"/>
        <v>13</v>
      </c>
      <c r="G31" s="57">
        <f t="shared" si="1"/>
        <v>5245.3743027070923</v>
      </c>
    </row>
    <row r="32" spans="1:16">
      <c r="F32">
        <f t="shared" si="0"/>
        <v>14</v>
      </c>
      <c r="G32" s="57">
        <f t="shared" si="1"/>
        <v>5402.7355317883048</v>
      </c>
    </row>
    <row r="33" spans="6:7">
      <c r="F33">
        <f t="shared" si="0"/>
        <v>15</v>
      </c>
      <c r="G33" s="57">
        <f t="shared" si="1"/>
        <v>5564.8175977419542</v>
      </c>
    </row>
    <row r="34" spans="6:7">
      <c r="F34">
        <f t="shared" si="0"/>
        <v>16</v>
      </c>
      <c r="G34" s="57">
        <f t="shared" si="1"/>
        <v>5731.7621256742132</v>
      </c>
    </row>
    <row r="35" spans="6:7">
      <c r="F35">
        <f t="shared" si="0"/>
        <v>17</v>
      </c>
      <c r="G35" s="57">
        <f t="shared" si="1"/>
        <v>5903.7149894444392</v>
      </c>
    </row>
    <row r="36" spans="6:7">
      <c r="F36">
        <f t="shared" si="0"/>
        <v>18</v>
      </c>
      <c r="G36" s="57">
        <f t="shared" si="1"/>
        <v>6080.8264391277726</v>
      </c>
    </row>
    <row r="37" spans="6:7">
      <c r="F37">
        <f t="shared" si="0"/>
        <v>19</v>
      </c>
      <c r="G37" s="57">
        <f t="shared" si="1"/>
        <v>6263.2512323016053</v>
      </c>
    </row>
    <row r="38" spans="6:7">
      <c r="F38">
        <f t="shared" si="0"/>
        <v>20</v>
      </c>
      <c r="G38" s="57">
        <f t="shared" si="1"/>
        <v>6451.1487692706532</v>
      </c>
    </row>
    <row r="39" spans="6:7">
      <c r="F39">
        <f t="shared" ref="F39:F48" si="2">F38+1</f>
        <v>21</v>
      </c>
      <c r="G39" s="57">
        <f t="shared" ref="G39:G48" si="3">G38+(G38*$C$12)</f>
        <v>6644.6832323487724</v>
      </c>
    </row>
    <row r="40" spans="6:7">
      <c r="F40">
        <f t="shared" si="2"/>
        <v>22</v>
      </c>
      <c r="G40" s="57">
        <f t="shared" si="3"/>
        <v>6844.0237293192358</v>
      </c>
    </row>
    <row r="41" spans="6:7">
      <c r="F41">
        <f t="shared" si="2"/>
        <v>23</v>
      </c>
      <c r="G41" s="57">
        <f t="shared" si="3"/>
        <v>7049.344441198813</v>
      </c>
    </row>
    <row r="42" spans="6:7">
      <c r="F42">
        <f t="shared" si="2"/>
        <v>24</v>
      </c>
      <c r="G42" s="57">
        <f t="shared" si="3"/>
        <v>7260.8247744347773</v>
      </c>
    </row>
    <row r="43" spans="6:7">
      <c r="F43">
        <f t="shared" si="2"/>
        <v>25</v>
      </c>
      <c r="G43" s="57">
        <f t="shared" si="3"/>
        <v>7478.6495176678209</v>
      </c>
    </row>
    <row r="44" spans="6:7">
      <c r="F44">
        <f t="shared" si="2"/>
        <v>26</v>
      </c>
      <c r="G44" s="57">
        <f t="shared" si="3"/>
        <v>7703.0090031978552</v>
      </c>
    </row>
    <row r="45" spans="6:7">
      <c r="F45">
        <f t="shared" si="2"/>
        <v>27</v>
      </c>
      <c r="G45" s="57">
        <f t="shared" si="3"/>
        <v>7934.0992732937912</v>
      </c>
    </row>
    <row r="46" spans="6:7">
      <c r="F46">
        <f t="shared" si="2"/>
        <v>28</v>
      </c>
      <c r="G46" s="57">
        <f t="shared" si="3"/>
        <v>8172.1222514926048</v>
      </c>
    </row>
    <row r="47" spans="6:7">
      <c r="F47">
        <f t="shared" si="2"/>
        <v>29</v>
      </c>
      <c r="G47" s="57">
        <f t="shared" si="3"/>
        <v>8417.2859190373838</v>
      </c>
    </row>
    <row r="48" spans="6:7">
      <c r="F48">
        <f t="shared" si="2"/>
        <v>30</v>
      </c>
      <c r="G48" s="57">
        <f t="shared" si="3"/>
        <v>8669.8044966085054</v>
      </c>
    </row>
    <row r="49" spans="6:7">
      <c r="F49">
        <f t="shared" ref="F49:F112" si="4">F48+1</f>
        <v>31</v>
      </c>
      <c r="G49" s="57">
        <f t="shared" ref="G49:G112" si="5">G48+(G48*$C$12)</f>
        <v>8929.8986315067614</v>
      </c>
    </row>
    <row r="50" spans="6:7">
      <c r="F50">
        <f t="shared" si="4"/>
        <v>32</v>
      </c>
      <c r="G50" s="57">
        <f t="shared" si="5"/>
        <v>9197.795590451964</v>
      </c>
    </row>
    <row r="51" spans="6:7">
      <c r="F51">
        <f t="shared" si="4"/>
        <v>33</v>
      </c>
      <c r="G51" s="57">
        <f t="shared" si="5"/>
        <v>9473.7294581655224</v>
      </c>
    </row>
    <row r="52" spans="6:7">
      <c r="F52">
        <f t="shared" si="4"/>
        <v>34</v>
      </c>
      <c r="G52" s="57">
        <f t="shared" si="5"/>
        <v>9757.9413419104876</v>
      </c>
    </row>
    <row r="53" spans="6:7">
      <c r="F53">
        <f t="shared" si="4"/>
        <v>35</v>
      </c>
      <c r="G53" s="57">
        <f t="shared" si="5"/>
        <v>10050.679582167802</v>
      </c>
    </row>
    <row r="54" spans="6:7">
      <c r="F54">
        <f t="shared" si="4"/>
        <v>36</v>
      </c>
      <c r="G54" s="57">
        <f t="shared" si="5"/>
        <v>10352.199969632837</v>
      </c>
    </row>
    <row r="55" spans="6:7">
      <c r="F55">
        <f t="shared" si="4"/>
        <v>37</v>
      </c>
      <c r="G55" s="57">
        <f t="shared" si="5"/>
        <v>10662.765968721822</v>
      </c>
    </row>
    <row r="56" spans="6:7">
      <c r="F56">
        <f t="shared" si="4"/>
        <v>38</v>
      </c>
      <c r="G56" s="57">
        <f t="shared" si="5"/>
        <v>10982.648947783477</v>
      </c>
    </row>
    <row r="57" spans="6:7">
      <c r="F57">
        <f t="shared" si="4"/>
        <v>39</v>
      </c>
      <c r="G57" s="57">
        <f t="shared" si="5"/>
        <v>11312.128416216981</v>
      </c>
    </row>
    <row r="58" spans="6:7">
      <c r="F58">
        <f t="shared" si="4"/>
        <v>40</v>
      </c>
      <c r="G58" s="57">
        <f t="shared" si="5"/>
        <v>11651.49226870349</v>
      </c>
    </row>
    <row r="59" spans="6:7">
      <c r="F59">
        <f t="shared" si="4"/>
        <v>41</v>
      </c>
      <c r="G59" s="57">
        <f t="shared" si="5"/>
        <v>12001.037036764596</v>
      </c>
    </row>
    <row r="60" spans="6:7">
      <c r="F60">
        <f t="shared" si="4"/>
        <v>42</v>
      </c>
      <c r="G60" s="57">
        <f t="shared" si="5"/>
        <v>12361.068147867534</v>
      </c>
    </row>
    <row r="61" spans="6:7">
      <c r="F61">
        <f t="shared" si="4"/>
        <v>43</v>
      </c>
      <c r="G61" s="57">
        <f t="shared" si="5"/>
        <v>12731.900192303559</v>
      </c>
    </row>
    <row r="62" spans="6:7">
      <c r="F62">
        <f t="shared" si="4"/>
        <v>44</v>
      </c>
      <c r="G62" s="57">
        <f t="shared" si="5"/>
        <v>13113.857198072667</v>
      </c>
    </row>
    <row r="63" spans="6:7">
      <c r="F63">
        <f t="shared" si="4"/>
        <v>45</v>
      </c>
      <c r="G63" s="57">
        <f t="shared" si="5"/>
        <v>13507.272914014846</v>
      </c>
    </row>
    <row r="64" spans="6:7">
      <c r="F64">
        <f t="shared" si="4"/>
        <v>46</v>
      </c>
      <c r="G64" s="57">
        <f t="shared" si="5"/>
        <v>13912.491101435291</v>
      </c>
    </row>
    <row r="65" spans="6:7">
      <c r="F65">
        <f t="shared" si="4"/>
        <v>47</v>
      </c>
      <c r="G65" s="57">
        <f t="shared" si="5"/>
        <v>14329.865834478349</v>
      </c>
    </row>
    <row r="66" spans="6:7">
      <c r="F66">
        <f t="shared" si="4"/>
        <v>48</v>
      </c>
      <c r="G66" s="57">
        <f t="shared" si="5"/>
        <v>14759.7618095127</v>
      </c>
    </row>
    <row r="67" spans="6:7">
      <c r="F67">
        <f t="shared" si="4"/>
        <v>49</v>
      </c>
      <c r="G67" s="57">
        <f t="shared" si="5"/>
        <v>15202.554663798081</v>
      </c>
    </row>
    <row r="68" spans="6:7">
      <c r="F68">
        <f t="shared" si="4"/>
        <v>50</v>
      </c>
      <c r="G68" s="57">
        <f t="shared" si="5"/>
        <v>15658.631303712024</v>
      </c>
    </row>
    <row r="69" spans="6:7">
      <c r="F69">
        <f t="shared" si="4"/>
        <v>51</v>
      </c>
      <c r="G69" s="57">
        <f t="shared" si="5"/>
        <v>16128.390242823385</v>
      </c>
    </row>
    <row r="70" spans="6:7">
      <c r="F70">
        <f t="shared" si="4"/>
        <v>52</v>
      </c>
      <c r="G70" s="57">
        <f t="shared" si="5"/>
        <v>16612.241950108088</v>
      </c>
    </row>
    <row r="71" spans="6:7">
      <c r="F71">
        <f t="shared" si="4"/>
        <v>53</v>
      </c>
      <c r="G71" s="57">
        <f t="shared" si="5"/>
        <v>17110.609208611331</v>
      </c>
    </row>
    <row r="72" spans="6:7">
      <c r="F72">
        <f t="shared" si="4"/>
        <v>54</v>
      </c>
      <c r="G72" s="57">
        <f t="shared" si="5"/>
        <v>17623.92748486967</v>
      </c>
    </row>
    <row r="73" spans="6:7">
      <c r="F73">
        <f t="shared" si="4"/>
        <v>55</v>
      </c>
      <c r="G73" s="57">
        <f t="shared" si="5"/>
        <v>18152.645309415759</v>
      </c>
    </row>
    <row r="74" spans="6:7">
      <c r="F74">
        <f t="shared" si="4"/>
        <v>56</v>
      </c>
      <c r="G74" s="57">
        <f t="shared" si="5"/>
        <v>18697.224668698233</v>
      </c>
    </row>
    <row r="75" spans="6:7">
      <c r="F75">
        <f t="shared" si="4"/>
        <v>57</v>
      </c>
      <c r="G75" s="57">
        <f t="shared" si="5"/>
        <v>19258.14140875918</v>
      </c>
    </row>
    <row r="76" spans="6:7">
      <c r="F76">
        <f t="shared" si="4"/>
        <v>58</v>
      </c>
      <c r="G76" s="57">
        <f t="shared" si="5"/>
        <v>19835.885651021956</v>
      </c>
    </row>
    <row r="77" spans="6:7">
      <c r="F77">
        <f t="shared" si="4"/>
        <v>59</v>
      </c>
      <c r="G77" s="57">
        <f t="shared" si="5"/>
        <v>20430.962220552614</v>
      </c>
    </row>
    <row r="78" spans="6:7">
      <c r="F78">
        <f t="shared" si="4"/>
        <v>60</v>
      </c>
      <c r="G78" s="57">
        <f t="shared" si="5"/>
        <v>21043.891087169191</v>
      </c>
    </row>
    <row r="79" spans="6:7">
      <c r="F79">
        <f t="shared" si="4"/>
        <v>61</v>
      </c>
      <c r="G79" s="57">
        <f t="shared" si="5"/>
        <v>21675.207819784267</v>
      </c>
    </row>
    <row r="80" spans="6:7">
      <c r="F80">
        <f t="shared" si="4"/>
        <v>62</v>
      </c>
      <c r="G80" s="57">
        <f t="shared" si="5"/>
        <v>22325.464054377797</v>
      </c>
    </row>
    <row r="81" spans="6:7">
      <c r="F81">
        <f t="shared" si="4"/>
        <v>63</v>
      </c>
      <c r="G81" s="57">
        <f t="shared" si="5"/>
        <v>22995.22797600913</v>
      </c>
    </row>
    <row r="82" spans="6:7">
      <c r="F82">
        <f t="shared" si="4"/>
        <v>64</v>
      </c>
      <c r="G82" s="57">
        <f t="shared" si="5"/>
        <v>23685.084815289403</v>
      </c>
    </row>
    <row r="83" spans="6:7">
      <c r="F83">
        <f t="shared" si="4"/>
        <v>65</v>
      </c>
      <c r="G83" s="57">
        <f t="shared" si="5"/>
        <v>24395.637359748085</v>
      </c>
    </row>
    <row r="84" spans="6:7">
      <c r="F84">
        <f t="shared" si="4"/>
        <v>66</v>
      </c>
      <c r="G84" s="57">
        <f t="shared" si="5"/>
        <v>25127.506480540527</v>
      </c>
    </row>
    <row r="85" spans="6:7">
      <c r="F85">
        <f t="shared" si="4"/>
        <v>67</v>
      </c>
      <c r="G85" s="57">
        <f t="shared" si="5"/>
        <v>25881.331674956742</v>
      </c>
    </row>
    <row r="86" spans="6:7">
      <c r="F86">
        <f t="shared" si="4"/>
        <v>68</v>
      </c>
      <c r="G86" s="57">
        <f t="shared" si="5"/>
        <v>26657.771625205445</v>
      </c>
    </row>
    <row r="87" spans="6:7">
      <c r="F87">
        <f t="shared" si="4"/>
        <v>69</v>
      </c>
      <c r="G87" s="57">
        <f t="shared" si="5"/>
        <v>27457.504773961609</v>
      </c>
    </row>
    <row r="88" spans="6:7">
      <c r="F88">
        <f t="shared" si="4"/>
        <v>70</v>
      </c>
      <c r="G88" s="57">
        <f t="shared" si="5"/>
        <v>28281.229917180459</v>
      </c>
    </row>
    <row r="89" spans="6:7">
      <c r="F89">
        <f t="shared" si="4"/>
        <v>71</v>
      </c>
      <c r="G89" s="57">
        <f t="shared" si="5"/>
        <v>29129.666814695873</v>
      </c>
    </row>
    <row r="90" spans="6:7">
      <c r="F90">
        <f t="shared" si="4"/>
        <v>72</v>
      </c>
      <c r="G90" s="57">
        <f t="shared" si="5"/>
        <v>30003.556819136749</v>
      </c>
    </row>
    <row r="91" spans="6:7">
      <c r="F91">
        <f t="shared" si="4"/>
        <v>73</v>
      </c>
      <c r="G91" s="57">
        <f t="shared" si="5"/>
        <v>30903.663523710853</v>
      </c>
    </row>
    <row r="92" spans="6:7">
      <c r="F92">
        <f t="shared" si="4"/>
        <v>74</v>
      </c>
      <c r="G92" s="57">
        <f t="shared" si="5"/>
        <v>31830.773429422177</v>
      </c>
    </row>
    <row r="93" spans="6:7">
      <c r="F93">
        <f t="shared" si="4"/>
        <v>75</v>
      </c>
      <c r="G93" s="57">
        <f t="shared" si="5"/>
        <v>32785.69663230484</v>
      </c>
    </row>
    <row r="94" spans="6:7">
      <c r="F94">
        <f t="shared" si="4"/>
        <v>76</v>
      </c>
      <c r="G94" s="57">
        <f t="shared" si="5"/>
        <v>33769.267531273988</v>
      </c>
    </row>
    <row r="95" spans="6:7">
      <c r="F95">
        <f t="shared" si="4"/>
        <v>77</v>
      </c>
      <c r="G95" s="57">
        <f t="shared" si="5"/>
        <v>34782.345557212211</v>
      </c>
    </row>
    <row r="96" spans="6:7">
      <c r="F96">
        <f t="shared" si="4"/>
        <v>78</v>
      </c>
      <c r="G96" s="57">
        <f t="shared" si="5"/>
        <v>35825.815923928574</v>
      </c>
    </row>
    <row r="97" spans="6:7">
      <c r="F97">
        <f t="shared" si="4"/>
        <v>79</v>
      </c>
      <c r="G97" s="57">
        <f t="shared" si="5"/>
        <v>36900.590401646434</v>
      </c>
    </row>
    <row r="98" spans="6:7">
      <c r="F98">
        <f t="shared" si="4"/>
        <v>80</v>
      </c>
      <c r="G98" s="57">
        <f t="shared" si="5"/>
        <v>38007.608113695824</v>
      </c>
    </row>
    <row r="99" spans="6:7">
      <c r="F99">
        <f t="shared" si="4"/>
        <v>81</v>
      </c>
      <c r="G99" s="57">
        <f t="shared" si="5"/>
        <v>39147.836357106702</v>
      </c>
    </row>
    <row r="100" spans="6:7">
      <c r="F100">
        <f t="shared" si="4"/>
        <v>82</v>
      </c>
      <c r="G100" s="57">
        <f t="shared" si="5"/>
        <v>40322.271447819905</v>
      </c>
    </row>
    <row r="101" spans="6:7">
      <c r="F101">
        <f t="shared" si="4"/>
        <v>83</v>
      </c>
      <c r="G101" s="57">
        <f t="shared" si="5"/>
        <v>41531.939591254501</v>
      </c>
    </row>
    <row r="102" spans="6:7">
      <c r="F102">
        <f t="shared" si="4"/>
        <v>84</v>
      </c>
      <c r="G102" s="57">
        <f t="shared" si="5"/>
        <v>42777.897778992134</v>
      </c>
    </row>
    <row r="103" spans="6:7">
      <c r="F103">
        <f t="shared" si="4"/>
        <v>85</v>
      </c>
      <c r="G103" s="57">
        <f t="shared" si="5"/>
        <v>44061.234712361897</v>
      </c>
    </row>
    <row r="104" spans="6:7">
      <c r="F104">
        <f t="shared" si="4"/>
        <v>86</v>
      </c>
      <c r="G104" s="57">
        <f t="shared" si="5"/>
        <v>45383.071753732751</v>
      </c>
    </row>
    <row r="105" spans="6:7">
      <c r="F105">
        <f t="shared" si="4"/>
        <v>87</v>
      </c>
      <c r="G105" s="57">
        <f t="shared" si="5"/>
        <v>46744.563906344731</v>
      </c>
    </row>
    <row r="106" spans="6:7">
      <c r="F106">
        <f t="shared" si="4"/>
        <v>88</v>
      </c>
      <c r="G106" s="57">
        <f t="shared" si="5"/>
        <v>48146.90082353507</v>
      </c>
    </row>
    <row r="107" spans="6:7">
      <c r="F107">
        <f t="shared" si="4"/>
        <v>89</v>
      </c>
      <c r="G107" s="57">
        <f t="shared" si="5"/>
        <v>49591.307848241122</v>
      </c>
    </row>
    <row r="108" spans="6:7">
      <c r="F108">
        <f t="shared" si="4"/>
        <v>90</v>
      </c>
      <c r="G108" s="57">
        <f t="shared" si="5"/>
        <v>51079.047083688354</v>
      </c>
    </row>
    <row r="109" spans="6:7">
      <c r="F109">
        <f t="shared" si="4"/>
        <v>91</v>
      </c>
      <c r="G109" s="57">
        <f t="shared" si="5"/>
        <v>52611.418496199003</v>
      </c>
    </row>
    <row r="110" spans="6:7">
      <c r="F110">
        <f t="shared" si="4"/>
        <v>92</v>
      </c>
      <c r="G110" s="57">
        <f t="shared" si="5"/>
        <v>54189.76105108497</v>
      </c>
    </row>
    <row r="111" spans="6:7">
      <c r="F111">
        <f t="shared" si="4"/>
        <v>93</v>
      </c>
      <c r="G111" s="57">
        <f t="shared" si="5"/>
        <v>55815.453882617519</v>
      </c>
    </row>
    <row r="112" spans="6:7">
      <c r="F112">
        <f t="shared" si="4"/>
        <v>94</v>
      </c>
      <c r="G112" s="57">
        <f t="shared" si="5"/>
        <v>57489.917499096046</v>
      </c>
    </row>
    <row r="113" spans="6:7">
      <c r="F113">
        <f t="shared" ref="F113:F176" si="6">F112+1</f>
        <v>95</v>
      </c>
      <c r="G113" s="57">
        <f t="shared" ref="G113:G176" si="7">G112+(G112*$C$12)</f>
        <v>59214.615024068924</v>
      </c>
    </row>
    <row r="114" spans="6:7">
      <c r="F114">
        <f t="shared" si="6"/>
        <v>96</v>
      </c>
      <c r="G114" s="57">
        <f t="shared" si="7"/>
        <v>60991.053474790991</v>
      </c>
    </row>
    <row r="115" spans="6:7">
      <c r="F115">
        <f t="shared" si="6"/>
        <v>97</v>
      </c>
      <c r="G115" s="57">
        <f t="shared" si="7"/>
        <v>62820.785079034722</v>
      </c>
    </row>
    <row r="116" spans="6:7">
      <c r="F116">
        <f t="shared" si="6"/>
        <v>98</v>
      </c>
      <c r="G116" s="57">
        <f t="shared" si="7"/>
        <v>64705.408631405764</v>
      </c>
    </row>
    <row r="117" spans="6:7">
      <c r="F117">
        <f t="shared" si="6"/>
        <v>99</v>
      </c>
      <c r="G117" s="57">
        <f t="shared" si="7"/>
        <v>66646.570890347939</v>
      </c>
    </row>
    <row r="118" spans="6:7">
      <c r="F118">
        <f t="shared" si="6"/>
        <v>100</v>
      </c>
      <c r="G118" s="57">
        <f t="shared" si="7"/>
        <v>68645.968017058374</v>
      </c>
    </row>
    <row r="119" spans="6:7">
      <c r="F119">
        <f t="shared" si="6"/>
        <v>101</v>
      </c>
      <c r="G119" s="57">
        <f t="shared" si="7"/>
        <v>70705.347057570121</v>
      </c>
    </row>
    <row r="120" spans="6:7">
      <c r="F120">
        <f t="shared" si="6"/>
        <v>102</v>
      </c>
      <c r="G120" s="57">
        <f t="shared" si="7"/>
        <v>72826.507469297227</v>
      </c>
    </row>
    <row r="121" spans="6:7">
      <c r="F121">
        <f t="shared" si="6"/>
        <v>103</v>
      </c>
      <c r="G121" s="57">
        <f t="shared" si="7"/>
        <v>75011.302693376143</v>
      </c>
    </row>
    <row r="122" spans="6:7">
      <c r="F122">
        <f t="shared" si="6"/>
        <v>104</v>
      </c>
      <c r="G122" s="57">
        <f t="shared" si="7"/>
        <v>77261.64177417742</v>
      </c>
    </row>
    <row r="123" spans="6:7">
      <c r="F123">
        <f t="shared" si="6"/>
        <v>105</v>
      </c>
      <c r="G123" s="57">
        <f t="shared" si="7"/>
        <v>79579.49102740275</v>
      </c>
    </row>
    <row r="124" spans="6:7">
      <c r="F124">
        <f t="shared" si="6"/>
        <v>106</v>
      </c>
      <c r="G124" s="57">
        <f t="shared" si="7"/>
        <v>81966.875758224836</v>
      </c>
    </row>
    <row r="125" spans="6:7">
      <c r="F125">
        <f t="shared" si="6"/>
        <v>107</v>
      </c>
      <c r="G125" s="57">
        <f t="shared" si="7"/>
        <v>84425.882030971581</v>
      </c>
    </row>
    <row r="126" spans="6:7">
      <c r="F126">
        <f t="shared" si="6"/>
        <v>108</v>
      </c>
      <c r="G126" s="57">
        <f t="shared" si="7"/>
        <v>86958.658491900729</v>
      </c>
    </row>
    <row r="127" spans="6:7">
      <c r="F127">
        <f t="shared" si="6"/>
        <v>109</v>
      </c>
      <c r="G127" s="57">
        <f t="shared" si="7"/>
        <v>89567.418246657748</v>
      </c>
    </row>
    <row r="128" spans="6:7">
      <c r="F128">
        <f t="shared" si="6"/>
        <v>110</v>
      </c>
      <c r="G128" s="57">
        <f t="shared" si="7"/>
        <v>92254.440794057475</v>
      </c>
    </row>
    <row r="129" spans="6:7">
      <c r="F129">
        <f t="shared" si="6"/>
        <v>111</v>
      </c>
      <c r="G129" s="57">
        <f t="shared" si="7"/>
        <v>95022.074017879204</v>
      </c>
    </row>
    <row r="130" spans="6:7">
      <c r="F130">
        <f t="shared" si="6"/>
        <v>112</v>
      </c>
      <c r="G130" s="57">
        <f t="shared" si="7"/>
        <v>97872.736238415586</v>
      </c>
    </row>
    <row r="131" spans="6:7">
      <c r="F131">
        <f t="shared" si="6"/>
        <v>113</v>
      </c>
      <c r="G131" s="57">
        <f t="shared" si="7"/>
        <v>100808.91832556805</v>
      </c>
    </row>
    <row r="132" spans="6:7">
      <c r="F132">
        <f t="shared" si="6"/>
        <v>114</v>
      </c>
      <c r="G132" s="57">
        <f t="shared" si="7"/>
        <v>103833.1858753351</v>
      </c>
    </row>
    <row r="133" spans="6:7">
      <c r="F133">
        <f t="shared" si="6"/>
        <v>115</v>
      </c>
      <c r="G133" s="57">
        <f t="shared" si="7"/>
        <v>106948.18145159516</v>
      </c>
    </row>
    <row r="134" spans="6:7">
      <c r="F134">
        <f t="shared" si="6"/>
        <v>116</v>
      </c>
      <c r="G134" s="57">
        <f t="shared" si="7"/>
        <v>110156.62689514301</v>
      </c>
    </row>
    <row r="135" spans="6:7">
      <c r="F135">
        <f t="shared" si="6"/>
        <v>117</v>
      </c>
      <c r="G135" s="57">
        <f t="shared" si="7"/>
        <v>113461.3257019973</v>
      </c>
    </row>
    <row r="136" spans="6:7">
      <c r="F136">
        <f t="shared" si="6"/>
        <v>118</v>
      </c>
      <c r="G136" s="57">
        <f t="shared" si="7"/>
        <v>116865.16547305722</v>
      </c>
    </row>
    <row r="137" spans="6:7">
      <c r="F137">
        <f t="shared" si="6"/>
        <v>119</v>
      </c>
      <c r="G137" s="57">
        <f t="shared" si="7"/>
        <v>120371.12043724893</v>
      </c>
    </row>
    <row r="138" spans="6:7">
      <c r="F138">
        <f t="shared" si="6"/>
        <v>120</v>
      </c>
      <c r="G138" s="57">
        <f t="shared" si="7"/>
        <v>123982.25405036639</v>
      </c>
    </row>
    <row r="139" spans="6:7">
      <c r="F139">
        <f t="shared" si="6"/>
        <v>121</v>
      </c>
      <c r="G139" s="57">
        <f t="shared" si="7"/>
        <v>127701.72167187739</v>
      </c>
    </row>
    <row r="140" spans="6:7">
      <c r="F140">
        <f t="shared" si="6"/>
        <v>122</v>
      </c>
      <c r="G140" s="57">
        <f t="shared" si="7"/>
        <v>131532.7733220337</v>
      </c>
    </row>
    <row r="141" spans="6:7">
      <c r="F141">
        <f t="shared" si="6"/>
        <v>123</v>
      </c>
      <c r="G141" s="57">
        <f t="shared" si="7"/>
        <v>135478.75652169471</v>
      </c>
    </row>
    <row r="142" spans="6:7">
      <c r="F142">
        <f t="shared" si="6"/>
        <v>124</v>
      </c>
      <c r="G142" s="57">
        <f t="shared" si="7"/>
        <v>139543.11921734555</v>
      </c>
    </row>
    <row r="143" spans="6:7">
      <c r="F143">
        <f t="shared" si="6"/>
        <v>125</v>
      </c>
      <c r="G143" s="57">
        <f t="shared" si="7"/>
        <v>143729.41279386592</v>
      </c>
    </row>
    <row r="144" spans="6:7">
      <c r="F144">
        <f t="shared" si="6"/>
        <v>126</v>
      </c>
      <c r="G144" s="57">
        <f t="shared" si="7"/>
        <v>148041.2951776819</v>
      </c>
    </row>
    <row r="145" spans="6:7">
      <c r="F145">
        <f t="shared" si="6"/>
        <v>127</v>
      </c>
      <c r="G145" s="57">
        <f t="shared" si="7"/>
        <v>152482.53403301234</v>
      </c>
    </row>
    <row r="146" spans="6:7">
      <c r="F146">
        <f t="shared" si="6"/>
        <v>128</v>
      </c>
      <c r="G146" s="57">
        <f t="shared" si="7"/>
        <v>157057.01005400272</v>
      </c>
    </row>
    <row r="147" spans="6:7">
      <c r="F147">
        <f t="shared" si="6"/>
        <v>129</v>
      </c>
      <c r="G147" s="57">
        <f t="shared" si="7"/>
        <v>161768.72035562279</v>
      </c>
    </row>
    <row r="148" spans="6:7">
      <c r="F148">
        <f t="shared" si="6"/>
        <v>130</v>
      </c>
      <c r="G148" s="57">
        <f t="shared" si="7"/>
        <v>166621.78196629148</v>
      </c>
    </row>
    <row r="149" spans="6:7">
      <c r="F149">
        <f t="shared" si="6"/>
        <v>131</v>
      </c>
      <c r="G149" s="57">
        <f t="shared" si="7"/>
        <v>171620.43542528021</v>
      </c>
    </row>
    <row r="150" spans="6:7">
      <c r="F150">
        <f t="shared" si="6"/>
        <v>132</v>
      </c>
      <c r="G150" s="57">
        <f t="shared" si="7"/>
        <v>176769.04848803862</v>
      </c>
    </row>
    <row r="151" spans="6:7">
      <c r="F151">
        <f t="shared" si="6"/>
        <v>133</v>
      </c>
      <c r="G151" s="57">
        <f t="shared" si="7"/>
        <v>182072.11994267977</v>
      </c>
    </row>
    <row r="152" spans="6:7">
      <c r="F152">
        <f t="shared" si="6"/>
        <v>134</v>
      </c>
      <c r="G152" s="57">
        <f t="shared" si="7"/>
        <v>187534.28354096017</v>
      </c>
    </row>
    <row r="153" spans="6:7">
      <c r="F153">
        <f t="shared" si="6"/>
        <v>135</v>
      </c>
      <c r="G153" s="57">
        <f t="shared" si="7"/>
        <v>193160.31204718899</v>
      </c>
    </row>
    <row r="154" spans="6:7">
      <c r="F154">
        <f t="shared" si="6"/>
        <v>136</v>
      </c>
      <c r="G154" s="57">
        <f t="shared" si="7"/>
        <v>198955.12140860467</v>
      </c>
    </row>
    <row r="155" spans="6:7">
      <c r="F155">
        <f t="shared" si="6"/>
        <v>137</v>
      </c>
      <c r="G155" s="57">
        <f t="shared" si="7"/>
        <v>204923.77505086281</v>
      </c>
    </row>
    <row r="156" spans="6:7">
      <c r="F156">
        <f t="shared" si="6"/>
        <v>138</v>
      </c>
      <c r="G156" s="57">
        <f t="shared" si="7"/>
        <v>211071.48830238869</v>
      </c>
    </row>
    <row r="157" spans="6:7">
      <c r="F157">
        <f t="shared" si="6"/>
        <v>139</v>
      </c>
      <c r="G157" s="57">
        <f t="shared" si="7"/>
        <v>217403.63295146034</v>
      </c>
    </row>
    <row r="158" spans="6:7">
      <c r="F158">
        <f t="shared" si="6"/>
        <v>140</v>
      </c>
      <c r="G158" s="57">
        <f t="shared" si="7"/>
        <v>223925.74194000414</v>
      </c>
    </row>
    <row r="159" spans="6:7">
      <c r="F159">
        <f t="shared" si="6"/>
        <v>141</v>
      </c>
      <c r="G159" s="57">
        <f t="shared" si="7"/>
        <v>230643.51419820427</v>
      </c>
    </row>
    <row r="160" spans="6:7">
      <c r="F160">
        <f t="shared" si="6"/>
        <v>142</v>
      </c>
      <c r="G160" s="57">
        <f t="shared" si="7"/>
        <v>237562.8196241504</v>
      </c>
    </row>
    <row r="161" spans="6:7">
      <c r="F161">
        <f t="shared" si="6"/>
        <v>143</v>
      </c>
      <c r="G161" s="57">
        <f t="shared" si="7"/>
        <v>244689.70421287493</v>
      </c>
    </row>
    <row r="162" spans="6:7">
      <c r="F162">
        <f t="shared" si="6"/>
        <v>144</v>
      </c>
      <c r="G162" s="57">
        <f t="shared" si="7"/>
        <v>252030.39533926119</v>
      </c>
    </row>
    <row r="163" spans="6:7">
      <c r="F163">
        <f t="shared" si="6"/>
        <v>145</v>
      </c>
      <c r="G163" s="57">
        <f t="shared" si="7"/>
        <v>259591.30719943903</v>
      </c>
    </row>
    <row r="164" spans="6:7">
      <c r="F164">
        <f t="shared" si="6"/>
        <v>146</v>
      </c>
      <c r="G164" s="57">
        <f t="shared" si="7"/>
        <v>267379.04641542223</v>
      </c>
    </row>
    <row r="165" spans="6:7">
      <c r="F165">
        <f t="shared" si="6"/>
        <v>147</v>
      </c>
      <c r="G165" s="57">
        <f t="shared" si="7"/>
        <v>275400.41780788492</v>
      </c>
    </row>
    <row r="166" spans="6:7">
      <c r="F166">
        <f t="shared" si="6"/>
        <v>148</v>
      </c>
      <c r="G166" s="57">
        <f t="shared" si="7"/>
        <v>283662.43034212146</v>
      </c>
    </row>
    <row r="167" spans="6:7">
      <c r="F167">
        <f t="shared" si="6"/>
        <v>149</v>
      </c>
      <c r="G167" s="57">
        <f t="shared" si="7"/>
        <v>292172.30325238511</v>
      </c>
    </row>
    <row r="168" spans="6:7">
      <c r="F168">
        <f t="shared" si="6"/>
        <v>150</v>
      </c>
      <c r="G168" s="57">
        <f t="shared" si="7"/>
        <v>300937.47234995669</v>
      </c>
    </row>
    <row r="169" spans="6:7">
      <c r="F169">
        <f t="shared" si="6"/>
        <v>151</v>
      </c>
      <c r="G169" s="57">
        <f t="shared" si="7"/>
        <v>309965.59652045538</v>
      </c>
    </row>
    <row r="170" spans="6:7">
      <c r="F170">
        <f t="shared" si="6"/>
        <v>152</v>
      </c>
      <c r="G170" s="57">
        <f t="shared" si="7"/>
        <v>319264.56441606901</v>
      </c>
    </row>
    <row r="171" spans="6:7">
      <c r="F171">
        <f t="shared" si="6"/>
        <v>153</v>
      </c>
      <c r="G171" s="57">
        <f t="shared" si="7"/>
        <v>328842.50134855107</v>
      </c>
    </row>
    <row r="172" spans="6:7">
      <c r="F172">
        <f t="shared" si="6"/>
        <v>154</v>
      </c>
      <c r="G172" s="57">
        <f t="shared" si="7"/>
        <v>338707.77638900763</v>
      </c>
    </row>
    <row r="173" spans="6:7">
      <c r="F173">
        <f t="shared" si="6"/>
        <v>155</v>
      </c>
      <c r="G173" s="57">
        <f t="shared" si="7"/>
        <v>348869.00968067785</v>
      </c>
    </row>
    <row r="174" spans="6:7">
      <c r="F174">
        <f t="shared" si="6"/>
        <v>156</v>
      </c>
      <c r="G174" s="57">
        <f t="shared" si="7"/>
        <v>359335.07997109817</v>
      </c>
    </row>
    <row r="175" spans="6:7">
      <c r="F175">
        <f t="shared" si="6"/>
        <v>157</v>
      </c>
      <c r="G175" s="57">
        <f t="shared" si="7"/>
        <v>370115.13237023109</v>
      </c>
    </row>
    <row r="176" spans="6:7">
      <c r="F176">
        <f t="shared" si="6"/>
        <v>158</v>
      </c>
      <c r="G176" s="57">
        <f t="shared" si="7"/>
        <v>381218.586341338</v>
      </c>
    </row>
    <row r="177" spans="6:7">
      <c r="F177">
        <f t="shared" ref="F177:F240" si="8">F176+1</f>
        <v>159</v>
      </c>
      <c r="G177" s="57">
        <f t="shared" ref="G177:G240" si="9">G176+(G176*$C$12)</f>
        <v>392655.14393157815</v>
      </c>
    </row>
    <row r="178" spans="6:7">
      <c r="F178">
        <f t="shared" si="8"/>
        <v>160</v>
      </c>
      <c r="G178" s="57">
        <f t="shared" si="9"/>
        <v>404434.79824952548</v>
      </c>
    </row>
    <row r="179" spans="6:7">
      <c r="F179">
        <f t="shared" si="8"/>
        <v>161</v>
      </c>
      <c r="G179" s="57">
        <f t="shared" si="9"/>
        <v>416567.84219701122</v>
      </c>
    </row>
    <row r="180" spans="6:7">
      <c r="F180">
        <f t="shared" si="8"/>
        <v>162</v>
      </c>
      <c r="G180" s="57">
        <f t="shared" si="9"/>
        <v>429064.87746292155</v>
      </c>
    </row>
    <row r="181" spans="6:7">
      <c r="F181">
        <f t="shared" si="8"/>
        <v>163</v>
      </c>
      <c r="G181" s="57">
        <f t="shared" si="9"/>
        <v>441936.82378680917</v>
      </c>
    </row>
    <row r="182" spans="6:7">
      <c r="F182">
        <f t="shared" si="8"/>
        <v>164</v>
      </c>
      <c r="G182" s="57">
        <f t="shared" si="9"/>
        <v>455194.92850041343</v>
      </c>
    </row>
    <row r="183" spans="6:7">
      <c r="F183">
        <f t="shared" si="8"/>
        <v>165</v>
      </c>
      <c r="G183" s="57">
        <f t="shared" si="9"/>
        <v>468850.77635542583</v>
      </c>
    </row>
    <row r="184" spans="6:7">
      <c r="F184">
        <f t="shared" si="8"/>
        <v>166</v>
      </c>
      <c r="G184" s="57">
        <f t="shared" si="9"/>
        <v>482916.29964608862</v>
      </c>
    </row>
    <row r="185" spans="6:7">
      <c r="F185">
        <f t="shared" si="8"/>
        <v>167</v>
      </c>
      <c r="G185" s="57">
        <f t="shared" si="9"/>
        <v>497403.78863547125</v>
      </c>
    </row>
    <row r="186" spans="6:7">
      <c r="F186">
        <f t="shared" si="8"/>
        <v>168</v>
      </c>
      <c r="G186" s="57">
        <f t="shared" si="9"/>
        <v>512325.90229453536</v>
      </c>
    </row>
    <row r="187" spans="6:7">
      <c r="F187">
        <f t="shared" si="8"/>
        <v>169</v>
      </c>
      <c r="G187" s="57">
        <f t="shared" si="9"/>
        <v>527695.67936337146</v>
      </c>
    </row>
    <row r="188" spans="6:7">
      <c r="F188">
        <f t="shared" si="8"/>
        <v>170</v>
      </c>
      <c r="G188" s="57">
        <f t="shared" si="9"/>
        <v>543526.5497442726</v>
      </c>
    </row>
    <row r="189" spans="6:7">
      <c r="F189">
        <f t="shared" si="8"/>
        <v>171</v>
      </c>
      <c r="G189" s="57">
        <f t="shared" si="9"/>
        <v>559832.34623660077</v>
      </c>
    </row>
    <row r="190" spans="6:7">
      <c r="F190">
        <f t="shared" si="8"/>
        <v>172</v>
      </c>
      <c r="G190" s="57">
        <f t="shared" si="9"/>
        <v>576627.3166236988</v>
      </c>
    </row>
    <row r="191" spans="6:7">
      <c r="F191">
        <f t="shared" si="8"/>
        <v>173</v>
      </c>
      <c r="G191" s="57">
        <f t="shared" si="9"/>
        <v>593926.13612240972</v>
      </c>
    </row>
    <row r="192" spans="6:7">
      <c r="F192">
        <f t="shared" si="8"/>
        <v>174</v>
      </c>
      <c r="G192" s="57">
        <f t="shared" si="9"/>
        <v>611743.92020608205</v>
      </c>
    </row>
    <row r="193" spans="6:7">
      <c r="F193">
        <f t="shared" si="8"/>
        <v>175</v>
      </c>
      <c r="G193" s="57">
        <f t="shared" si="9"/>
        <v>630096.23781226447</v>
      </c>
    </row>
    <row r="194" spans="6:7">
      <c r="F194">
        <f t="shared" si="8"/>
        <v>176</v>
      </c>
      <c r="G194" s="57">
        <f t="shared" si="9"/>
        <v>648999.12494663242</v>
      </c>
    </row>
    <row r="195" spans="6:7">
      <c r="F195">
        <f t="shared" si="8"/>
        <v>177</v>
      </c>
      <c r="G195" s="57">
        <f t="shared" si="9"/>
        <v>668469.09869503137</v>
      </c>
    </row>
    <row r="196" spans="6:7">
      <c r="F196">
        <f t="shared" si="8"/>
        <v>178</v>
      </c>
      <c r="G196" s="57">
        <f t="shared" si="9"/>
        <v>688523.17165588227</v>
      </c>
    </row>
    <row r="197" spans="6:7">
      <c r="F197">
        <f t="shared" si="8"/>
        <v>179</v>
      </c>
      <c r="G197" s="57">
        <f t="shared" si="9"/>
        <v>709178.86680555879</v>
      </c>
    </row>
    <row r="198" spans="6:7">
      <c r="F198">
        <f t="shared" si="8"/>
        <v>180</v>
      </c>
      <c r="G198" s="57">
        <f t="shared" si="9"/>
        <v>730454.23280972557</v>
      </c>
    </row>
    <row r="199" spans="6:7">
      <c r="F199">
        <f t="shared" si="8"/>
        <v>181</v>
      </c>
      <c r="G199" s="57">
        <f t="shared" si="9"/>
        <v>752367.85979401728</v>
      </c>
    </row>
    <row r="200" spans="6:7">
      <c r="F200">
        <f t="shared" si="8"/>
        <v>182</v>
      </c>
      <c r="G200" s="57">
        <f t="shared" si="9"/>
        <v>774938.89558783779</v>
      </c>
    </row>
    <row r="201" spans="6:7">
      <c r="F201">
        <f t="shared" si="8"/>
        <v>183</v>
      </c>
      <c r="G201" s="57">
        <f t="shared" si="9"/>
        <v>798187.06245547289</v>
      </c>
    </row>
    <row r="202" spans="6:7">
      <c r="F202">
        <f t="shared" si="8"/>
        <v>184</v>
      </c>
      <c r="G202" s="57">
        <f t="shared" si="9"/>
        <v>822132.67432913708</v>
      </c>
    </row>
    <row r="203" spans="6:7">
      <c r="F203">
        <f t="shared" si="8"/>
        <v>185</v>
      </c>
      <c r="G203" s="57">
        <f t="shared" si="9"/>
        <v>846796.65455901122</v>
      </c>
    </row>
    <row r="204" spans="6:7">
      <c r="F204">
        <f t="shared" si="8"/>
        <v>186</v>
      </c>
      <c r="G204" s="57">
        <f t="shared" si="9"/>
        <v>872200.55419578159</v>
      </c>
    </row>
    <row r="205" spans="6:7">
      <c r="F205">
        <f t="shared" si="8"/>
        <v>187</v>
      </c>
      <c r="G205" s="57">
        <f t="shared" si="9"/>
        <v>898366.57082165498</v>
      </c>
    </row>
    <row r="206" spans="6:7">
      <c r="F206">
        <f t="shared" si="8"/>
        <v>188</v>
      </c>
      <c r="G206" s="57">
        <f t="shared" si="9"/>
        <v>925317.56794630468</v>
      </c>
    </row>
    <row r="207" spans="6:7">
      <c r="F207">
        <f t="shared" si="8"/>
        <v>189</v>
      </c>
      <c r="G207" s="57">
        <f t="shared" si="9"/>
        <v>953077.0949846938</v>
      </c>
    </row>
    <row r="208" spans="6:7">
      <c r="F208">
        <f t="shared" si="8"/>
        <v>190</v>
      </c>
      <c r="G208" s="57">
        <f t="shared" si="9"/>
        <v>981669.40783423465</v>
      </c>
    </row>
    <row r="209" spans="6:7">
      <c r="F209">
        <f t="shared" si="8"/>
        <v>191</v>
      </c>
      <c r="G209" s="57">
        <f t="shared" si="9"/>
        <v>1011119.4900692616</v>
      </c>
    </row>
    <row r="210" spans="6:7">
      <c r="F210">
        <f t="shared" si="8"/>
        <v>192</v>
      </c>
      <c r="G210" s="57">
        <f t="shared" si="9"/>
        <v>1041453.0747713395</v>
      </c>
    </row>
    <row r="211" spans="6:7">
      <c r="F211">
        <f t="shared" si="8"/>
        <v>193</v>
      </c>
      <c r="G211" s="57">
        <f t="shared" si="9"/>
        <v>1072696.6670144796</v>
      </c>
    </row>
    <row r="212" spans="6:7">
      <c r="F212">
        <f t="shared" si="8"/>
        <v>194</v>
      </c>
      <c r="G212" s="57">
        <f t="shared" si="9"/>
        <v>1104877.5670249141</v>
      </c>
    </row>
    <row r="213" spans="6:7">
      <c r="F213">
        <f t="shared" si="8"/>
        <v>195</v>
      </c>
      <c r="G213" s="57">
        <f t="shared" si="9"/>
        <v>1138023.8940356616</v>
      </c>
    </row>
    <row r="214" spans="6:7">
      <c r="F214">
        <f t="shared" si="8"/>
        <v>196</v>
      </c>
      <c r="G214" s="57">
        <f t="shared" si="9"/>
        <v>1172164.6108567314</v>
      </c>
    </row>
    <row r="215" spans="6:7">
      <c r="F215">
        <f t="shared" si="8"/>
        <v>197</v>
      </c>
      <c r="G215" s="57">
        <f t="shared" si="9"/>
        <v>1207329.5491824334</v>
      </c>
    </row>
    <row r="216" spans="6:7">
      <c r="F216">
        <f t="shared" si="8"/>
        <v>198</v>
      </c>
      <c r="G216" s="57">
        <f t="shared" si="9"/>
        <v>1243549.4356579063</v>
      </c>
    </row>
    <row r="217" spans="6:7">
      <c r="F217">
        <f t="shared" si="8"/>
        <v>199</v>
      </c>
      <c r="G217" s="57">
        <f t="shared" si="9"/>
        <v>1280855.9187276436</v>
      </c>
    </row>
    <row r="218" spans="6:7">
      <c r="F218">
        <f t="shared" si="8"/>
        <v>200</v>
      </c>
      <c r="G218" s="57">
        <f t="shared" si="9"/>
        <v>1319281.5962894729</v>
      </c>
    </row>
    <row r="219" spans="6:7">
      <c r="F219">
        <f t="shared" si="8"/>
        <v>201</v>
      </c>
      <c r="G219" s="57">
        <f t="shared" si="9"/>
        <v>1358860.0441781571</v>
      </c>
    </row>
    <row r="220" spans="6:7">
      <c r="F220">
        <f t="shared" si="8"/>
        <v>202</v>
      </c>
      <c r="G220" s="57">
        <f t="shared" si="9"/>
        <v>1399625.8455035018</v>
      </c>
    </row>
    <row r="221" spans="6:7">
      <c r="F221">
        <f t="shared" si="8"/>
        <v>203</v>
      </c>
      <c r="G221" s="57">
        <f t="shared" si="9"/>
        <v>1441614.620868607</v>
      </c>
    </row>
    <row r="222" spans="6:7">
      <c r="F222">
        <f t="shared" si="8"/>
        <v>204</v>
      </c>
      <c r="G222" s="57">
        <f t="shared" si="9"/>
        <v>1484863.0594946651</v>
      </c>
    </row>
    <row r="223" spans="6:7">
      <c r="F223">
        <f t="shared" si="8"/>
        <v>205</v>
      </c>
      <c r="G223" s="57">
        <f t="shared" si="9"/>
        <v>1529408.9512795052</v>
      </c>
    </row>
    <row r="224" spans="6:7">
      <c r="F224">
        <f t="shared" si="8"/>
        <v>206</v>
      </c>
      <c r="G224" s="57">
        <f t="shared" si="9"/>
        <v>1575291.2198178903</v>
      </c>
    </row>
    <row r="225" spans="6:7">
      <c r="F225">
        <f t="shared" si="8"/>
        <v>207</v>
      </c>
      <c r="G225" s="57">
        <f t="shared" si="9"/>
        <v>1622549.9564124271</v>
      </c>
    </row>
    <row r="226" spans="6:7">
      <c r="F226">
        <f t="shared" si="8"/>
        <v>208</v>
      </c>
      <c r="G226" s="57">
        <f t="shared" si="9"/>
        <v>1671226.4551047999</v>
      </c>
    </row>
    <row r="227" spans="6:7">
      <c r="F227">
        <f t="shared" si="8"/>
        <v>209</v>
      </c>
      <c r="G227" s="57">
        <f t="shared" si="9"/>
        <v>1721363.248757944</v>
      </c>
    </row>
    <row r="228" spans="6:7">
      <c r="F228">
        <f t="shared" si="8"/>
        <v>210</v>
      </c>
      <c r="G228" s="57">
        <f t="shared" si="9"/>
        <v>1773004.1462206822</v>
      </c>
    </row>
    <row r="229" spans="6:7">
      <c r="F229">
        <f t="shared" si="8"/>
        <v>211</v>
      </c>
      <c r="G229" s="57">
        <f t="shared" si="9"/>
        <v>1826194.2706073027</v>
      </c>
    </row>
    <row r="230" spans="6:7">
      <c r="F230">
        <f t="shared" si="8"/>
        <v>212</v>
      </c>
      <c r="G230" s="57">
        <f t="shared" si="9"/>
        <v>1880980.0987255217</v>
      </c>
    </row>
    <row r="231" spans="6:7">
      <c r="F231">
        <f t="shared" si="8"/>
        <v>213</v>
      </c>
      <c r="G231" s="57">
        <f t="shared" si="9"/>
        <v>1937409.5016872874</v>
      </c>
    </row>
    <row r="232" spans="6:7">
      <c r="F232">
        <f t="shared" si="8"/>
        <v>214</v>
      </c>
      <c r="G232" s="57">
        <f t="shared" si="9"/>
        <v>1995531.786737906</v>
      </c>
    </row>
    <row r="233" spans="6:7">
      <c r="F233">
        <f t="shared" si="8"/>
        <v>215</v>
      </c>
      <c r="G233" s="57">
        <f t="shared" si="9"/>
        <v>2055397.7403400433</v>
      </c>
    </row>
    <row r="234" spans="6:7">
      <c r="F234">
        <f t="shared" si="8"/>
        <v>216</v>
      </c>
      <c r="G234" s="57">
        <f t="shared" si="9"/>
        <v>2117059.6725502447</v>
      </c>
    </row>
    <row r="235" spans="6:7">
      <c r="F235">
        <f t="shared" si="8"/>
        <v>217</v>
      </c>
      <c r="G235" s="57">
        <f t="shared" si="9"/>
        <v>2180571.4627267523</v>
      </c>
    </row>
    <row r="236" spans="6:7">
      <c r="F236">
        <f t="shared" si="8"/>
        <v>218</v>
      </c>
      <c r="G236" s="57">
        <f t="shared" si="9"/>
        <v>2245988.6066085547</v>
      </c>
    </row>
    <row r="237" spans="6:7">
      <c r="F237">
        <f t="shared" si="8"/>
        <v>219</v>
      </c>
      <c r="G237" s="57">
        <f t="shared" si="9"/>
        <v>2313368.2648068112</v>
      </c>
    </row>
    <row r="238" spans="6:7">
      <c r="F238">
        <f t="shared" si="8"/>
        <v>220</v>
      </c>
      <c r="G238" s="57">
        <f t="shared" si="9"/>
        <v>2382769.3127510156</v>
      </c>
    </row>
    <row r="239" spans="6:7">
      <c r="F239">
        <f t="shared" si="8"/>
        <v>221</v>
      </c>
      <c r="G239" s="57">
        <f t="shared" si="9"/>
        <v>2454252.3921335461</v>
      </c>
    </row>
    <row r="240" spans="6:7">
      <c r="F240">
        <f t="shared" si="8"/>
        <v>222</v>
      </c>
      <c r="G240" s="57">
        <f t="shared" si="9"/>
        <v>2527879.9638975523</v>
      </c>
    </row>
    <row r="241" spans="6:7">
      <c r="F241">
        <f t="shared" ref="F241:F304" si="10">F240+1</f>
        <v>223</v>
      </c>
      <c r="G241" s="57">
        <f t="shared" ref="G241:G304" si="11">G240+(G240*$C$12)</f>
        <v>2603716.362814479</v>
      </c>
    </row>
    <row r="242" spans="6:7">
      <c r="F242">
        <f t="shared" si="10"/>
        <v>224</v>
      </c>
      <c r="G242" s="57">
        <f t="shared" si="11"/>
        <v>2681827.8536989135</v>
      </c>
    </row>
    <row r="243" spans="6:7">
      <c r="F243">
        <f t="shared" si="10"/>
        <v>225</v>
      </c>
      <c r="G243" s="57">
        <f t="shared" si="11"/>
        <v>2762282.6893098811</v>
      </c>
    </row>
    <row r="244" spans="6:7">
      <c r="F244">
        <f t="shared" si="10"/>
        <v>226</v>
      </c>
      <c r="G244" s="57">
        <f t="shared" si="11"/>
        <v>2845151.1699891775</v>
      </c>
    </row>
    <row r="245" spans="6:7">
      <c r="F245">
        <f t="shared" si="10"/>
        <v>227</v>
      </c>
      <c r="G245" s="57">
        <f t="shared" si="11"/>
        <v>2930505.7050888529</v>
      </c>
    </row>
    <row r="246" spans="6:7">
      <c r="F246">
        <f t="shared" si="10"/>
        <v>228</v>
      </c>
      <c r="G246" s="57">
        <f t="shared" si="11"/>
        <v>3018420.8762415187</v>
      </c>
    </row>
    <row r="247" spans="6:7">
      <c r="F247">
        <f t="shared" si="10"/>
        <v>229</v>
      </c>
      <c r="G247" s="57">
        <f t="shared" si="11"/>
        <v>3108973.5025287643</v>
      </c>
    </row>
    <row r="248" spans="6:7">
      <c r="F248">
        <f t="shared" si="10"/>
        <v>230</v>
      </c>
      <c r="G248" s="57">
        <f t="shared" si="11"/>
        <v>3202242.7076046271</v>
      </c>
    </row>
    <row r="249" spans="6:7">
      <c r="F249">
        <f t="shared" si="10"/>
        <v>231</v>
      </c>
      <c r="G249" s="57">
        <f t="shared" si="11"/>
        <v>3298309.9888327657</v>
      </c>
    </row>
    <row r="250" spans="6:7">
      <c r="F250">
        <f t="shared" si="10"/>
        <v>232</v>
      </c>
      <c r="G250" s="57">
        <f t="shared" si="11"/>
        <v>3397259.2884977488</v>
      </c>
    </row>
    <row r="251" spans="6:7">
      <c r="F251">
        <f t="shared" si="10"/>
        <v>233</v>
      </c>
      <c r="G251" s="57">
        <f t="shared" si="11"/>
        <v>3499177.0671526813</v>
      </c>
    </row>
    <row r="252" spans="6:7">
      <c r="F252">
        <f t="shared" si="10"/>
        <v>234</v>
      </c>
      <c r="G252" s="57">
        <f t="shared" si="11"/>
        <v>3604152.3791672615</v>
      </c>
    </row>
    <row r="253" spans="6:7">
      <c r="F253">
        <f t="shared" si="10"/>
        <v>235</v>
      </c>
      <c r="G253" s="57">
        <f t="shared" si="11"/>
        <v>3712276.9505422795</v>
      </c>
    </row>
    <row r="254" spans="6:7">
      <c r="F254">
        <f t="shared" si="10"/>
        <v>236</v>
      </c>
      <c r="G254" s="57">
        <f t="shared" si="11"/>
        <v>3823645.2590585481</v>
      </c>
    </row>
    <row r="255" spans="6:7">
      <c r="F255">
        <f t="shared" si="10"/>
        <v>237</v>
      </c>
      <c r="G255" s="57">
        <f t="shared" si="11"/>
        <v>3938354.6168303047</v>
      </c>
    </row>
    <row r="256" spans="6:7">
      <c r="F256">
        <f t="shared" si="10"/>
        <v>238</v>
      </c>
      <c r="G256" s="57">
        <f t="shared" si="11"/>
        <v>4056505.2553352141</v>
      </c>
    </row>
    <row r="257" spans="6:7">
      <c r="F257">
        <f t="shared" si="10"/>
        <v>239</v>
      </c>
      <c r="G257" s="57">
        <f t="shared" si="11"/>
        <v>4178200.4129952705</v>
      </c>
    </row>
    <row r="258" spans="6:7">
      <c r="F258">
        <f t="shared" si="10"/>
        <v>240</v>
      </c>
      <c r="G258" s="57">
        <f t="shared" si="11"/>
        <v>4303546.4253851287</v>
      </c>
    </row>
    <row r="259" spans="6:7">
      <c r="F259">
        <f t="shared" si="10"/>
        <v>241</v>
      </c>
      <c r="G259" s="57">
        <f t="shared" si="11"/>
        <v>4432652.8181466823</v>
      </c>
    </row>
    <row r="260" spans="6:7">
      <c r="F260">
        <f t="shared" si="10"/>
        <v>242</v>
      </c>
      <c r="G260" s="57">
        <f t="shared" si="11"/>
        <v>4565632.402691083</v>
      </c>
    </row>
    <row r="261" spans="6:7">
      <c r="F261">
        <f t="shared" si="10"/>
        <v>243</v>
      </c>
      <c r="G261" s="57">
        <f t="shared" si="11"/>
        <v>4702601.3747718157</v>
      </c>
    </row>
    <row r="262" spans="6:7">
      <c r="F262">
        <f t="shared" si="10"/>
        <v>244</v>
      </c>
      <c r="G262" s="57">
        <f t="shared" si="11"/>
        <v>4843679.4160149703</v>
      </c>
    </row>
    <row r="263" spans="6:7">
      <c r="F263">
        <f t="shared" si="10"/>
        <v>245</v>
      </c>
      <c r="G263" s="57">
        <f t="shared" si="11"/>
        <v>4988989.7984954193</v>
      </c>
    </row>
    <row r="264" spans="6:7">
      <c r="F264">
        <f t="shared" si="10"/>
        <v>246</v>
      </c>
      <c r="G264" s="57">
        <f t="shared" si="11"/>
        <v>5138659.492450282</v>
      </c>
    </row>
    <row r="265" spans="6:7">
      <c r="F265">
        <f t="shared" si="10"/>
        <v>247</v>
      </c>
      <c r="G265" s="57">
        <f t="shared" si="11"/>
        <v>5292819.2772237901</v>
      </c>
    </row>
    <row r="266" spans="6:7">
      <c r="F266">
        <f t="shared" si="10"/>
        <v>248</v>
      </c>
      <c r="G266" s="57">
        <f t="shared" si="11"/>
        <v>5451603.8555405037</v>
      </c>
    </row>
    <row r="267" spans="6:7">
      <c r="F267">
        <f t="shared" si="10"/>
        <v>249</v>
      </c>
      <c r="G267" s="57">
        <f t="shared" si="11"/>
        <v>5615151.9712067191</v>
      </c>
    </row>
    <row r="268" spans="6:7">
      <c r="F268">
        <f t="shared" si="10"/>
        <v>250</v>
      </c>
      <c r="G268" s="57">
        <f t="shared" si="11"/>
        <v>5783606.5303429207</v>
      </c>
    </row>
    <row r="269" spans="6:7">
      <c r="F269">
        <f t="shared" si="10"/>
        <v>251</v>
      </c>
      <c r="G269" s="57">
        <f t="shared" si="11"/>
        <v>5957114.7262532087</v>
      </c>
    </row>
    <row r="270" spans="6:7">
      <c r="F270">
        <f t="shared" si="10"/>
        <v>252</v>
      </c>
      <c r="G270" s="57">
        <f t="shared" si="11"/>
        <v>6135828.1680408046</v>
      </c>
    </row>
    <row r="271" spans="6:7">
      <c r="F271">
        <f t="shared" si="10"/>
        <v>253</v>
      </c>
      <c r="G271" s="57">
        <f t="shared" si="11"/>
        <v>6319903.0130820284</v>
      </c>
    </row>
    <row r="272" spans="6:7">
      <c r="F272">
        <f t="shared" si="10"/>
        <v>254</v>
      </c>
      <c r="G272" s="57">
        <f t="shared" si="11"/>
        <v>6509500.1034744894</v>
      </c>
    </row>
    <row r="273" spans="6:7">
      <c r="F273">
        <f t="shared" si="10"/>
        <v>255</v>
      </c>
      <c r="G273" s="57">
        <f t="shared" si="11"/>
        <v>6704785.1065787245</v>
      </c>
    </row>
    <row r="274" spans="6:7">
      <c r="F274">
        <f t="shared" si="10"/>
        <v>256</v>
      </c>
      <c r="G274" s="57">
        <f t="shared" si="11"/>
        <v>6905928.659776086</v>
      </c>
    </row>
    <row r="275" spans="6:7">
      <c r="F275">
        <f t="shared" si="10"/>
        <v>257</v>
      </c>
      <c r="G275" s="57">
        <f t="shared" si="11"/>
        <v>7113106.519569369</v>
      </c>
    </row>
    <row r="276" spans="6:7">
      <c r="F276">
        <f t="shared" si="10"/>
        <v>258</v>
      </c>
      <c r="G276" s="57">
        <f t="shared" si="11"/>
        <v>7326499.7151564499</v>
      </c>
    </row>
    <row r="277" spans="6:7">
      <c r="F277">
        <f t="shared" si="10"/>
        <v>259</v>
      </c>
      <c r="G277" s="57">
        <f t="shared" si="11"/>
        <v>7546294.7066111434</v>
      </c>
    </row>
    <row r="278" spans="6:7">
      <c r="F278">
        <f t="shared" si="10"/>
        <v>260</v>
      </c>
      <c r="G278" s="57">
        <f t="shared" si="11"/>
        <v>7772683.5478094779</v>
      </c>
    </row>
    <row r="279" spans="6:7">
      <c r="F279">
        <f t="shared" si="10"/>
        <v>261</v>
      </c>
      <c r="G279" s="57">
        <f t="shared" si="11"/>
        <v>8005864.054243762</v>
      </c>
    </row>
    <row r="280" spans="6:7">
      <c r="F280">
        <f t="shared" si="10"/>
        <v>262</v>
      </c>
      <c r="G280" s="57">
        <f t="shared" si="11"/>
        <v>8246039.9758710749</v>
      </c>
    </row>
    <row r="281" spans="6:7">
      <c r="F281">
        <f t="shared" si="10"/>
        <v>263</v>
      </c>
      <c r="G281" s="57">
        <f t="shared" si="11"/>
        <v>8493421.1751472075</v>
      </c>
    </row>
    <row r="282" spans="6:7">
      <c r="F282">
        <f t="shared" si="10"/>
        <v>264</v>
      </c>
      <c r="G282" s="57">
        <f t="shared" si="11"/>
        <v>8748223.8104016241</v>
      </c>
    </row>
    <row r="283" spans="6:7">
      <c r="F283">
        <f t="shared" si="10"/>
        <v>265</v>
      </c>
      <c r="G283" s="57">
        <f t="shared" si="11"/>
        <v>9010670.5247136727</v>
      </c>
    </row>
    <row r="284" spans="6:7">
      <c r="F284">
        <f t="shared" si="10"/>
        <v>266</v>
      </c>
      <c r="G284" s="57">
        <f t="shared" si="11"/>
        <v>9280990.6404550821</v>
      </c>
    </row>
    <row r="285" spans="6:7">
      <c r="F285">
        <f t="shared" si="10"/>
        <v>267</v>
      </c>
      <c r="G285" s="57">
        <f t="shared" si="11"/>
        <v>9559420.3596687354</v>
      </c>
    </row>
    <row r="286" spans="6:7">
      <c r="F286">
        <f t="shared" si="10"/>
        <v>268</v>
      </c>
      <c r="G286" s="57">
        <f t="shared" si="11"/>
        <v>9846202.9704587981</v>
      </c>
    </row>
    <row r="287" spans="6:7">
      <c r="F287">
        <f t="shared" si="10"/>
        <v>269</v>
      </c>
      <c r="G287" s="57">
        <f t="shared" si="11"/>
        <v>10141589.059572563</v>
      </c>
    </row>
    <row r="288" spans="6:7">
      <c r="F288">
        <f t="shared" si="10"/>
        <v>270</v>
      </c>
      <c r="G288" s="57">
        <f t="shared" si="11"/>
        <v>10445836.731359739</v>
      </c>
    </row>
    <row r="289" spans="6:7">
      <c r="F289">
        <f t="shared" si="10"/>
        <v>271</v>
      </c>
      <c r="G289" s="57">
        <f t="shared" si="11"/>
        <v>10759211.833300531</v>
      </c>
    </row>
    <row r="290" spans="6:7">
      <c r="F290">
        <f t="shared" si="10"/>
        <v>272</v>
      </c>
      <c r="G290" s="57">
        <f t="shared" si="11"/>
        <v>11081988.188299546</v>
      </c>
    </row>
    <row r="291" spans="6:7">
      <c r="F291">
        <f t="shared" si="10"/>
        <v>273</v>
      </c>
      <c r="G291" s="57">
        <f t="shared" si="11"/>
        <v>11414447.833948532</v>
      </c>
    </row>
    <row r="292" spans="6:7">
      <c r="F292">
        <f t="shared" si="10"/>
        <v>274</v>
      </c>
      <c r="G292" s="57">
        <f t="shared" si="11"/>
        <v>11756881.268966988</v>
      </c>
    </row>
    <row r="293" spans="6:7">
      <c r="F293">
        <f t="shared" si="10"/>
        <v>275</v>
      </c>
      <c r="G293" s="57">
        <f t="shared" si="11"/>
        <v>12109587.707035998</v>
      </c>
    </row>
    <row r="294" spans="6:7">
      <c r="F294">
        <f t="shared" si="10"/>
        <v>276</v>
      </c>
      <c r="G294" s="57">
        <f t="shared" si="11"/>
        <v>12472875.338247078</v>
      </c>
    </row>
    <row r="295" spans="6:7">
      <c r="F295">
        <f t="shared" si="10"/>
        <v>277</v>
      </c>
      <c r="G295" s="57">
        <f t="shared" si="11"/>
        <v>12847061.598394491</v>
      </c>
    </row>
    <row r="296" spans="6:7">
      <c r="F296">
        <f t="shared" si="10"/>
        <v>278</v>
      </c>
      <c r="G296" s="57">
        <f t="shared" si="11"/>
        <v>13232473.446346326</v>
      </c>
    </row>
    <row r="297" spans="6:7">
      <c r="F297">
        <f t="shared" si="10"/>
        <v>279</v>
      </c>
      <c r="G297" s="57">
        <f t="shared" si="11"/>
        <v>13629447.649736715</v>
      </c>
    </row>
    <row r="298" spans="6:7">
      <c r="F298">
        <f t="shared" si="10"/>
        <v>280</v>
      </c>
      <c r="G298" s="57">
        <f t="shared" si="11"/>
        <v>14038331.079228817</v>
      </c>
    </row>
    <row r="299" spans="6:7">
      <c r="F299">
        <f t="shared" si="10"/>
        <v>281</v>
      </c>
      <c r="G299" s="57">
        <f t="shared" si="11"/>
        <v>14459481.011605682</v>
      </c>
    </row>
    <row r="300" spans="6:7">
      <c r="F300">
        <f t="shared" si="10"/>
        <v>282</v>
      </c>
      <c r="G300" s="57">
        <f t="shared" si="11"/>
        <v>14893265.441953853</v>
      </c>
    </row>
    <row r="301" spans="6:7">
      <c r="F301">
        <f t="shared" si="10"/>
        <v>283</v>
      </c>
      <c r="G301" s="57">
        <f t="shared" si="11"/>
        <v>15340063.405212468</v>
      </c>
    </row>
    <row r="302" spans="6:7">
      <c r="F302">
        <f t="shared" si="10"/>
        <v>284</v>
      </c>
      <c r="G302" s="57">
        <f t="shared" si="11"/>
        <v>15800265.307368841</v>
      </c>
    </row>
    <row r="303" spans="6:7">
      <c r="F303">
        <f t="shared" si="10"/>
        <v>285</v>
      </c>
      <c r="G303" s="57">
        <f t="shared" si="11"/>
        <v>16274273.266589906</v>
      </c>
    </row>
    <row r="304" spans="6:7">
      <c r="F304">
        <f t="shared" si="10"/>
        <v>286</v>
      </c>
      <c r="G304" s="57">
        <f t="shared" si="11"/>
        <v>16762501.464587603</v>
      </c>
    </row>
    <row r="305" spans="6:7">
      <c r="F305">
        <f t="shared" ref="F305:F368" si="12">F304+1</f>
        <v>287</v>
      </c>
      <c r="G305" s="57">
        <f t="shared" ref="G305:G368" si="13">G304+(G304*$C$12)</f>
        <v>17265376.50852523</v>
      </c>
    </row>
    <row r="306" spans="6:7">
      <c r="F306">
        <f t="shared" si="12"/>
        <v>288</v>
      </c>
      <c r="G306" s="57">
        <f t="shared" si="13"/>
        <v>17783337.803780988</v>
      </c>
    </row>
    <row r="307" spans="6:7">
      <c r="F307">
        <f t="shared" si="12"/>
        <v>289</v>
      </c>
      <c r="G307" s="57">
        <f t="shared" si="13"/>
        <v>18316837.937894419</v>
      </c>
    </row>
    <row r="308" spans="6:7">
      <c r="F308">
        <f t="shared" si="12"/>
        <v>290</v>
      </c>
      <c r="G308" s="57">
        <f t="shared" si="13"/>
        <v>18866343.076031253</v>
      </c>
    </row>
    <row r="309" spans="6:7">
      <c r="F309">
        <f t="shared" si="12"/>
        <v>291</v>
      </c>
      <c r="G309" s="57">
        <f t="shared" si="13"/>
        <v>19432333.368312191</v>
      </c>
    </row>
    <row r="310" spans="6:7">
      <c r="F310">
        <f t="shared" si="12"/>
        <v>292</v>
      </c>
      <c r="G310" s="57">
        <f t="shared" si="13"/>
        <v>20015303.369361557</v>
      </c>
    </row>
    <row r="311" spans="6:7">
      <c r="F311">
        <f t="shared" si="12"/>
        <v>293</v>
      </c>
      <c r="G311" s="57">
        <f t="shared" si="13"/>
        <v>20615762.470442403</v>
      </c>
    </row>
    <row r="312" spans="6:7">
      <c r="F312">
        <f t="shared" si="12"/>
        <v>294</v>
      </c>
      <c r="G312" s="57">
        <f t="shared" si="13"/>
        <v>21234235.344555676</v>
      </c>
    </row>
    <row r="313" spans="6:7">
      <c r="F313">
        <f t="shared" si="12"/>
        <v>295</v>
      </c>
      <c r="G313" s="57">
        <f t="shared" si="13"/>
        <v>21871262.404892348</v>
      </c>
    </row>
    <row r="314" spans="6:7">
      <c r="F314">
        <f t="shared" si="12"/>
        <v>296</v>
      </c>
      <c r="G314" s="57">
        <f t="shared" si="13"/>
        <v>22527400.277039118</v>
      </c>
    </row>
    <row r="315" spans="6:7">
      <c r="F315">
        <f t="shared" si="12"/>
        <v>297</v>
      </c>
      <c r="G315" s="57">
        <f t="shared" si="13"/>
        <v>23203222.285350293</v>
      </c>
    </row>
    <row r="316" spans="6:7">
      <c r="F316">
        <f t="shared" si="12"/>
        <v>298</v>
      </c>
      <c r="G316" s="57">
        <f t="shared" si="13"/>
        <v>23899318.953910802</v>
      </c>
    </row>
    <row r="317" spans="6:7">
      <c r="F317">
        <f t="shared" si="12"/>
        <v>299</v>
      </c>
      <c r="G317" s="57">
        <f t="shared" si="13"/>
        <v>24616298.522528127</v>
      </c>
    </row>
    <row r="318" spans="6:7">
      <c r="F318">
        <f t="shared" si="12"/>
        <v>300</v>
      </c>
      <c r="G318" s="57">
        <f t="shared" si="13"/>
        <v>25354787.478203971</v>
      </c>
    </row>
    <row r="319" spans="6:7">
      <c r="F319">
        <f t="shared" si="12"/>
        <v>301</v>
      </c>
      <c r="G319" s="57">
        <f t="shared" si="13"/>
        <v>26115431.102550089</v>
      </c>
    </row>
    <row r="320" spans="6:7">
      <c r="F320">
        <f t="shared" si="12"/>
        <v>302</v>
      </c>
      <c r="G320" s="57">
        <f t="shared" si="13"/>
        <v>26898894.03562659</v>
      </c>
    </row>
    <row r="321" spans="6:7">
      <c r="F321">
        <f t="shared" si="12"/>
        <v>303</v>
      </c>
      <c r="G321" s="57">
        <f t="shared" si="13"/>
        <v>27705860.856695388</v>
      </c>
    </row>
    <row r="322" spans="6:7">
      <c r="F322">
        <f t="shared" si="12"/>
        <v>304</v>
      </c>
      <c r="G322" s="57">
        <f t="shared" si="13"/>
        <v>28537036.682396248</v>
      </c>
    </row>
    <row r="323" spans="6:7">
      <c r="F323">
        <f t="shared" si="12"/>
        <v>305</v>
      </c>
      <c r="G323" s="57">
        <f t="shared" si="13"/>
        <v>29393147.782868136</v>
      </c>
    </row>
    <row r="324" spans="6:7">
      <c r="F324">
        <f t="shared" si="12"/>
        <v>306</v>
      </c>
      <c r="G324" s="57">
        <f t="shared" si="13"/>
        <v>30274942.21635418</v>
      </c>
    </row>
    <row r="325" spans="6:7">
      <c r="F325">
        <f t="shared" si="12"/>
        <v>307</v>
      </c>
      <c r="G325" s="57">
        <f t="shared" si="13"/>
        <v>31183190.482844807</v>
      </c>
    </row>
    <row r="326" spans="6:7">
      <c r="F326">
        <f t="shared" si="12"/>
        <v>308</v>
      </c>
      <c r="G326" s="57">
        <f t="shared" si="13"/>
        <v>32118686.197330151</v>
      </c>
    </row>
    <row r="327" spans="6:7">
      <c r="F327">
        <f t="shared" si="12"/>
        <v>309</v>
      </c>
      <c r="G327" s="57">
        <f t="shared" si="13"/>
        <v>33082246.783250056</v>
      </c>
    </row>
    <row r="328" spans="6:7">
      <c r="F328">
        <f t="shared" si="12"/>
        <v>310</v>
      </c>
      <c r="G328" s="57">
        <f t="shared" si="13"/>
        <v>34074714.186747558</v>
      </c>
    </row>
    <row r="329" spans="6:7">
      <c r="F329">
        <f t="shared" si="12"/>
        <v>311</v>
      </c>
      <c r="G329" s="57">
        <f t="shared" si="13"/>
        <v>35096955.612349987</v>
      </c>
    </row>
    <row r="330" spans="6:7">
      <c r="F330">
        <f t="shared" si="12"/>
        <v>312</v>
      </c>
      <c r="G330" s="57">
        <f t="shared" si="13"/>
        <v>36149864.280720487</v>
      </c>
    </row>
    <row r="331" spans="6:7">
      <c r="F331">
        <f t="shared" si="12"/>
        <v>313</v>
      </c>
      <c r="G331" s="57">
        <f t="shared" si="13"/>
        <v>37234360.209142104</v>
      </c>
    </row>
    <row r="332" spans="6:7">
      <c r="F332">
        <f t="shared" si="12"/>
        <v>314</v>
      </c>
      <c r="G332" s="57">
        <f t="shared" si="13"/>
        <v>38351391.015416369</v>
      </c>
    </row>
    <row r="333" spans="6:7">
      <c r="F333">
        <f t="shared" si="12"/>
        <v>315</v>
      </c>
      <c r="G333" s="57">
        <f t="shared" si="13"/>
        <v>39501932.74587886</v>
      </c>
    </row>
    <row r="334" spans="6:7">
      <c r="F334">
        <f t="shared" si="12"/>
        <v>316</v>
      </c>
      <c r="G334" s="57">
        <f t="shared" si="13"/>
        <v>40686990.728255227</v>
      </c>
    </row>
    <row r="335" spans="6:7">
      <c r="F335">
        <f t="shared" si="12"/>
        <v>317</v>
      </c>
      <c r="G335" s="57">
        <f t="shared" si="13"/>
        <v>41907600.450102881</v>
      </c>
    </row>
    <row r="336" spans="6:7">
      <c r="F336">
        <f t="shared" si="12"/>
        <v>318</v>
      </c>
      <c r="G336" s="57">
        <f t="shared" si="13"/>
        <v>43164828.46360597</v>
      </c>
    </row>
    <row r="337" spans="6:7">
      <c r="F337">
        <f t="shared" si="12"/>
        <v>319</v>
      </c>
      <c r="G337" s="57">
        <f t="shared" si="13"/>
        <v>44459773.317514151</v>
      </c>
    </row>
    <row r="338" spans="6:7">
      <c r="F338">
        <f t="shared" si="12"/>
        <v>320</v>
      </c>
      <c r="G338" s="57">
        <f t="shared" si="13"/>
        <v>45793566.517039575</v>
      </c>
    </row>
    <row r="339" spans="6:7">
      <c r="F339">
        <f t="shared" si="12"/>
        <v>321</v>
      </c>
      <c r="G339" s="57">
        <f t="shared" si="13"/>
        <v>47167373.512550764</v>
      </c>
    </row>
    <row r="340" spans="6:7">
      <c r="F340">
        <f t="shared" si="12"/>
        <v>322</v>
      </c>
      <c r="G340" s="57">
        <f t="shared" si="13"/>
        <v>48582394.717927285</v>
      </c>
    </row>
    <row r="341" spans="6:7">
      <c r="F341">
        <f t="shared" si="12"/>
        <v>323</v>
      </c>
      <c r="G341" s="57">
        <f t="shared" si="13"/>
        <v>50039866.559465103</v>
      </c>
    </row>
    <row r="342" spans="6:7">
      <c r="F342">
        <f t="shared" si="12"/>
        <v>324</v>
      </c>
      <c r="G342" s="57">
        <f t="shared" si="13"/>
        <v>51541062.556249052</v>
      </c>
    </row>
    <row r="343" spans="6:7">
      <c r="F343">
        <f t="shared" si="12"/>
        <v>325</v>
      </c>
      <c r="G343" s="57">
        <f t="shared" si="13"/>
        <v>53087294.432936527</v>
      </c>
    </row>
    <row r="344" spans="6:7">
      <c r="F344">
        <f t="shared" si="12"/>
        <v>326</v>
      </c>
      <c r="G344" s="57">
        <f t="shared" si="13"/>
        <v>54679913.265924625</v>
      </c>
    </row>
    <row r="345" spans="6:7">
      <c r="F345">
        <f t="shared" si="12"/>
        <v>327</v>
      </c>
      <c r="G345" s="57">
        <f t="shared" si="13"/>
        <v>56320310.663902365</v>
      </c>
    </row>
    <row r="346" spans="6:7">
      <c r="F346">
        <f t="shared" si="12"/>
        <v>328</v>
      </c>
      <c r="G346" s="57">
        <f t="shared" si="13"/>
        <v>58009919.983819433</v>
      </c>
    </row>
    <row r="347" spans="6:7">
      <c r="F347">
        <f t="shared" si="12"/>
        <v>329</v>
      </c>
      <c r="G347" s="57">
        <f t="shared" si="13"/>
        <v>59750217.583334014</v>
      </c>
    </row>
    <row r="348" spans="6:7">
      <c r="F348">
        <f t="shared" si="12"/>
        <v>330</v>
      </c>
      <c r="G348" s="57">
        <f t="shared" si="13"/>
        <v>61542724.110834032</v>
      </c>
    </row>
    <row r="349" spans="6:7">
      <c r="F349">
        <f t="shared" si="12"/>
        <v>331</v>
      </c>
      <c r="G349" s="57">
        <f t="shared" si="13"/>
        <v>63389005.834159054</v>
      </c>
    </row>
    <row r="350" spans="6:7">
      <c r="F350">
        <f t="shared" si="12"/>
        <v>332</v>
      </c>
      <c r="G350" s="57">
        <f t="shared" si="13"/>
        <v>65290676.009183824</v>
      </c>
    </row>
    <row r="351" spans="6:7">
      <c r="F351">
        <f t="shared" si="12"/>
        <v>333</v>
      </c>
      <c r="G351" s="57">
        <f t="shared" si="13"/>
        <v>67249396.289459333</v>
      </c>
    </row>
    <row r="352" spans="6:7">
      <c r="F352">
        <f t="shared" si="12"/>
        <v>334</v>
      </c>
      <c r="G352" s="57">
        <f t="shared" si="13"/>
        <v>69266878.178143114</v>
      </c>
    </row>
    <row r="353" spans="6:7">
      <c r="F353">
        <f t="shared" si="12"/>
        <v>335</v>
      </c>
      <c r="G353" s="57">
        <f t="shared" si="13"/>
        <v>71344884.523487404</v>
      </c>
    </row>
    <row r="354" spans="6:7">
      <c r="F354">
        <f t="shared" si="12"/>
        <v>336</v>
      </c>
      <c r="G354" s="57">
        <f t="shared" si="13"/>
        <v>73485231.059192032</v>
      </c>
    </row>
    <row r="355" spans="6:7">
      <c r="F355">
        <f t="shared" si="12"/>
        <v>337</v>
      </c>
      <c r="G355" s="57">
        <f t="shared" si="13"/>
        <v>75689787.990967795</v>
      </c>
    </row>
    <row r="356" spans="6:7">
      <c r="F356">
        <f t="shared" si="12"/>
        <v>338</v>
      </c>
      <c r="G356" s="57">
        <f t="shared" si="13"/>
        <v>77960481.630696833</v>
      </c>
    </row>
    <row r="357" spans="6:7">
      <c r="F357">
        <f t="shared" si="12"/>
        <v>339</v>
      </c>
      <c r="G357" s="57">
        <f t="shared" si="13"/>
        <v>80299296.079617739</v>
      </c>
    </row>
    <row r="358" spans="6:7">
      <c r="F358">
        <f t="shared" si="12"/>
        <v>340</v>
      </c>
      <c r="G358" s="57">
        <f t="shared" si="13"/>
        <v>82708274.962006271</v>
      </c>
    </row>
    <row r="359" spans="6:7">
      <c r="F359">
        <f t="shared" si="12"/>
        <v>341</v>
      </c>
      <c r="G359" s="57">
        <f t="shared" si="13"/>
        <v>85189523.210866451</v>
      </c>
    </row>
    <row r="360" spans="6:7">
      <c r="F360">
        <f t="shared" si="12"/>
        <v>342</v>
      </c>
      <c r="G360" s="57">
        <f t="shared" si="13"/>
        <v>87745208.907192439</v>
      </c>
    </row>
    <row r="361" spans="6:7">
      <c r="F361">
        <f t="shared" si="12"/>
        <v>343</v>
      </c>
      <c r="G361" s="57">
        <f t="shared" si="13"/>
        <v>90377565.174408212</v>
      </c>
    </row>
    <row r="362" spans="6:7">
      <c r="F362">
        <f t="shared" si="12"/>
        <v>344</v>
      </c>
      <c r="G362" s="57">
        <f t="shared" si="13"/>
        <v>93088892.12964046</v>
      </c>
    </row>
    <row r="363" spans="6:7">
      <c r="F363">
        <f t="shared" si="12"/>
        <v>345</v>
      </c>
      <c r="G363" s="57">
        <f t="shared" si="13"/>
        <v>95881558.893529668</v>
      </c>
    </row>
    <row r="364" spans="6:7">
      <c r="F364">
        <f t="shared" si="12"/>
        <v>346</v>
      </c>
      <c r="G364" s="57">
        <f t="shared" si="13"/>
        <v>98758005.660335556</v>
      </c>
    </row>
    <row r="365" spans="6:7">
      <c r="F365">
        <f t="shared" si="12"/>
        <v>347</v>
      </c>
      <c r="G365" s="57">
        <f t="shared" si="13"/>
        <v>101720745.83014563</v>
      </c>
    </row>
    <row r="366" spans="6:7">
      <c r="F366">
        <f t="shared" si="12"/>
        <v>348</v>
      </c>
      <c r="G366" s="57">
        <f t="shared" si="13"/>
        <v>104772368.20504999</v>
      </c>
    </row>
    <row r="367" spans="6:7">
      <c r="F367">
        <f t="shared" si="12"/>
        <v>349</v>
      </c>
      <c r="G367" s="57">
        <f t="shared" si="13"/>
        <v>107915539.2512015</v>
      </c>
    </row>
    <row r="368" spans="6:7">
      <c r="F368">
        <f t="shared" si="12"/>
        <v>350</v>
      </c>
      <c r="G368" s="57">
        <f t="shared" si="13"/>
        <v>111153005.42873754</v>
      </c>
    </row>
    <row r="369" spans="6:7">
      <c r="F369">
        <f t="shared" ref="F369:F432" si="14">F368+1</f>
        <v>351</v>
      </c>
      <c r="G369" s="57">
        <f t="shared" ref="G369:G432" si="15">G368+(G368*$C$12)</f>
        <v>114487595.59159966</v>
      </c>
    </row>
    <row r="370" spans="6:7">
      <c r="F370">
        <f t="shared" si="14"/>
        <v>352</v>
      </c>
      <c r="G370" s="57">
        <f t="shared" si="15"/>
        <v>117922223.45934765</v>
      </c>
    </row>
    <row r="371" spans="6:7">
      <c r="F371">
        <f t="shared" si="14"/>
        <v>353</v>
      </c>
      <c r="G371" s="57">
        <f t="shared" si="15"/>
        <v>121459890.16312808</v>
      </c>
    </row>
    <row r="372" spans="6:7">
      <c r="F372">
        <f t="shared" si="14"/>
        <v>354</v>
      </c>
      <c r="G372" s="57">
        <f t="shared" si="15"/>
        <v>125103686.86802192</v>
      </c>
    </row>
    <row r="373" spans="6:7">
      <c r="F373">
        <f t="shared" si="14"/>
        <v>355</v>
      </c>
      <c r="G373" s="57">
        <f t="shared" si="15"/>
        <v>128856797.47406258</v>
      </c>
    </row>
    <row r="374" spans="6:7">
      <c r="F374">
        <f t="shared" si="14"/>
        <v>356</v>
      </c>
      <c r="G374" s="57">
        <f t="shared" si="15"/>
        <v>132722501.39828445</v>
      </c>
    </row>
    <row r="375" spans="6:7">
      <c r="F375">
        <f t="shared" si="14"/>
        <v>357</v>
      </c>
      <c r="G375" s="57">
        <f t="shared" si="15"/>
        <v>136704176.44023299</v>
      </c>
    </row>
    <row r="376" spans="6:7">
      <c r="F376">
        <f t="shared" si="14"/>
        <v>358</v>
      </c>
      <c r="G376" s="57">
        <f t="shared" si="15"/>
        <v>140805301.73343998</v>
      </c>
    </row>
    <row r="377" spans="6:7">
      <c r="F377">
        <f t="shared" si="14"/>
        <v>359</v>
      </c>
      <c r="G377" s="57">
        <f t="shared" si="15"/>
        <v>145029460.78544319</v>
      </c>
    </row>
    <row r="378" spans="6:7">
      <c r="F378">
        <f t="shared" si="14"/>
        <v>360</v>
      </c>
      <c r="G378" s="57">
        <f t="shared" si="15"/>
        <v>149380344.60900649</v>
      </c>
    </row>
    <row r="379" spans="6:7">
      <c r="F379">
        <f t="shared" si="14"/>
        <v>361</v>
      </c>
      <c r="G379" s="57">
        <f t="shared" si="15"/>
        <v>153861754.94727668</v>
      </c>
    </row>
    <row r="380" spans="6:7">
      <c r="F380">
        <f t="shared" si="14"/>
        <v>362</v>
      </c>
      <c r="G380" s="57">
        <f t="shared" si="15"/>
        <v>158477607.59569499</v>
      </c>
    </row>
    <row r="381" spans="6:7">
      <c r="F381">
        <f t="shared" si="14"/>
        <v>363</v>
      </c>
      <c r="G381" s="57">
        <f t="shared" si="15"/>
        <v>163231935.82356584</v>
      </c>
    </row>
    <row r="382" spans="6:7">
      <c r="F382">
        <f t="shared" si="14"/>
        <v>364</v>
      </c>
      <c r="G382" s="57">
        <f t="shared" si="15"/>
        <v>168128893.89827281</v>
      </c>
    </row>
    <row r="383" spans="6:7">
      <c r="F383">
        <f t="shared" si="14"/>
        <v>365</v>
      </c>
      <c r="G383" s="57">
        <f t="shared" si="15"/>
        <v>173172760.71522099</v>
      </c>
    </row>
    <row r="384" spans="6:7">
      <c r="F384">
        <f t="shared" si="14"/>
        <v>366</v>
      </c>
      <c r="G384" s="57">
        <f t="shared" si="15"/>
        <v>178367943.53667763</v>
      </c>
    </row>
    <row r="385" spans="6:7">
      <c r="F385">
        <f t="shared" si="14"/>
        <v>367</v>
      </c>
      <c r="G385" s="57">
        <f t="shared" si="15"/>
        <v>183718981.84277797</v>
      </c>
    </row>
    <row r="386" spans="6:7">
      <c r="F386">
        <f t="shared" si="14"/>
        <v>368</v>
      </c>
      <c r="G386" s="57">
        <f t="shared" si="15"/>
        <v>189230551.29806131</v>
      </c>
    </row>
    <row r="387" spans="6:7">
      <c r="F387">
        <f t="shared" si="14"/>
        <v>369</v>
      </c>
      <c r="G387" s="57">
        <f t="shared" si="15"/>
        <v>194907467.83700314</v>
      </c>
    </row>
    <row r="388" spans="6:7">
      <c r="F388">
        <f t="shared" si="14"/>
        <v>370</v>
      </c>
      <c r="G388" s="57">
        <f t="shared" si="15"/>
        <v>200754691.87211323</v>
      </c>
    </row>
    <row r="389" spans="6:7">
      <c r="F389">
        <f t="shared" si="14"/>
        <v>371</v>
      </c>
      <c r="G389" s="57">
        <f t="shared" si="15"/>
        <v>206777332.62827662</v>
      </c>
    </row>
    <row r="390" spans="6:7">
      <c r="F390">
        <f t="shared" si="14"/>
        <v>372</v>
      </c>
      <c r="G390" s="57">
        <f t="shared" si="15"/>
        <v>212980652.60712492</v>
      </c>
    </row>
    <row r="391" spans="6:7">
      <c r="F391">
        <f t="shared" si="14"/>
        <v>373</v>
      </c>
      <c r="G391" s="57">
        <f t="shared" si="15"/>
        <v>219370072.18533868</v>
      </c>
    </row>
    <row r="392" spans="6:7">
      <c r="F392">
        <f t="shared" si="14"/>
        <v>374</v>
      </c>
      <c r="G392" s="57">
        <f t="shared" si="15"/>
        <v>225951174.35089883</v>
      </c>
    </row>
    <row r="393" spans="6:7">
      <c r="F393">
        <f t="shared" si="14"/>
        <v>375</v>
      </c>
      <c r="G393" s="57">
        <f t="shared" si="15"/>
        <v>232729709.58142579</v>
      </c>
    </row>
    <row r="394" spans="6:7">
      <c r="F394">
        <f t="shared" si="14"/>
        <v>376</v>
      </c>
      <c r="G394" s="57">
        <f t="shared" si="15"/>
        <v>239711600.86886856</v>
      </c>
    </row>
    <row r="395" spans="6:7">
      <c r="F395">
        <f t="shared" si="14"/>
        <v>377</v>
      </c>
      <c r="G395" s="57">
        <f t="shared" si="15"/>
        <v>246902948.89493462</v>
      </c>
    </row>
    <row r="396" spans="6:7">
      <c r="F396">
        <f t="shared" si="14"/>
        <v>378</v>
      </c>
      <c r="G396" s="57">
        <f t="shared" si="15"/>
        <v>254310037.36178267</v>
      </c>
    </row>
    <row r="397" spans="6:7">
      <c r="F397">
        <f t="shared" si="14"/>
        <v>379</v>
      </c>
      <c r="G397" s="57">
        <f t="shared" si="15"/>
        <v>261939338.48263615</v>
      </c>
    </row>
    <row r="398" spans="6:7">
      <c r="F398">
        <f t="shared" si="14"/>
        <v>380</v>
      </c>
      <c r="G398" s="57">
        <f t="shared" si="15"/>
        <v>269797518.63711524</v>
      </c>
    </row>
    <row r="399" spans="6:7">
      <c r="F399">
        <f t="shared" si="14"/>
        <v>381</v>
      </c>
      <c r="G399" s="57">
        <f t="shared" si="15"/>
        <v>277891444.19622868</v>
      </c>
    </row>
    <row r="400" spans="6:7">
      <c r="F400">
        <f t="shared" si="14"/>
        <v>382</v>
      </c>
      <c r="G400" s="57">
        <f t="shared" si="15"/>
        <v>286228187.52211553</v>
      </c>
    </row>
    <row r="401" spans="6:7">
      <c r="F401">
        <f t="shared" si="14"/>
        <v>383</v>
      </c>
      <c r="G401" s="57">
        <f t="shared" si="15"/>
        <v>294815033.14777899</v>
      </c>
    </row>
    <row r="402" spans="6:7">
      <c r="F402">
        <f t="shared" si="14"/>
        <v>384</v>
      </c>
      <c r="G402" s="57">
        <f t="shared" si="15"/>
        <v>303659484.14221233</v>
      </c>
    </row>
    <row r="403" spans="6:7">
      <c r="F403">
        <f t="shared" si="14"/>
        <v>385</v>
      </c>
      <c r="G403" s="57">
        <f t="shared" si="15"/>
        <v>312769268.66647869</v>
      </c>
    </row>
    <row r="404" spans="6:7">
      <c r="F404">
        <f t="shared" si="14"/>
        <v>386</v>
      </c>
      <c r="G404" s="57">
        <f t="shared" si="15"/>
        <v>322152346.72647303</v>
      </c>
    </row>
    <row r="405" spans="6:7">
      <c r="F405">
        <f t="shared" si="14"/>
        <v>387</v>
      </c>
      <c r="G405" s="57">
        <f t="shared" si="15"/>
        <v>331816917.12826723</v>
      </c>
    </row>
    <row r="406" spans="6:7">
      <c r="F406">
        <f t="shared" si="14"/>
        <v>388</v>
      </c>
      <c r="G406" s="57">
        <f t="shared" si="15"/>
        <v>341771424.64211524</v>
      </c>
    </row>
    <row r="407" spans="6:7">
      <c r="F407">
        <f t="shared" si="14"/>
        <v>389</v>
      </c>
      <c r="G407" s="57">
        <f t="shared" si="15"/>
        <v>352024567.38137871</v>
      </c>
    </row>
    <row r="408" spans="6:7">
      <c r="F408">
        <f t="shared" si="14"/>
        <v>390</v>
      </c>
      <c r="G408" s="57">
        <f t="shared" si="15"/>
        <v>362585304.40282005</v>
      </c>
    </row>
    <row r="409" spans="6:7">
      <c r="F409">
        <f t="shared" si="14"/>
        <v>391</v>
      </c>
      <c r="G409" s="57">
        <f t="shared" si="15"/>
        <v>373462863.53490466</v>
      </c>
    </row>
    <row r="410" spans="6:7">
      <c r="F410">
        <f t="shared" si="14"/>
        <v>392</v>
      </c>
      <c r="G410" s="57">
        <f t="shared" si="15"/>
        <v>384666749.44095182</v>
      </c>
    </row>
    <row r="411" spans="6:7">
      <c r="F411">
        <f t="shared" si="14"/>
        <v>393</v>
      </c>
      <c r="G411" s="57">
        <f t="shared" si="15"/>
        <v>396206751.92418039</v>
      </c>
    </row>
    <row r="412" spans="6:7">
      <c r="F412">
        <f t="shared" si="14"/>
        <v>394</v>
      </c>
      <c r="G412" s="57">
        <f t="shared" si="15"/>
        <v>408092954.48190582</v>
      </c>
    </row>
    <row r="413" spans="6:7">
      <c r="F413">
        <f t="shared" si="14"/>
        <v>395</v>
      </c>
      <c r="G413" s="57">
        <f t="shared" si="15"/>
        <v>420335743.11636299</v>
      </c>
    </row>
    <row r="414" spans="6:7">
      <c r="F414">
        <f t="shared" si="14"/>
        <v>396</v>
      </c>
      <c r="G414" s="57">
        <f t="shared" si="15"/>
        <v>432945815.40985388</v>
      </c>
    </row>
    <row r="415" spans="6:7">
      <c r="F415">
        <f t="shared" si="14"/>
        <v>397</v>
      </c>
      <c r="G415" s="57">
        <f t="shared" si="15"/>
        <v>445934189.87214947</v>
      </c>
    </row>
    <row r="416" spans="6:7">
      <c r="F416">
        <f t="shared" si="14"/>
        <v>398</v>
      </c>
      <c r="G416" s="57">
        <f t="shared" si="15"/>
        <v>459312215.56831396</v>
      </c>
    </row>
    <row r="417" spans="6:7">
      <c r="F417">
        <f t="shared" si="14"/>
        <v>399</v>
      </c>
      <c r="G417" s="57">
        <f t="shared" si="15"/>
        <v>473091582.03536338</v>
      </c>
    </row>
    <row r="418" spans="6:7">
      <c r="F418">
        <f t="shared" si="14"/>
        <v>400</v>
      </c>
      <c r="G418" s="57">
        <f t="shared" si="15"/>
        <v>487284329.49642426</v>
      </c>
    </row>
    <row r="419" spans="6:7">
      <c r="F419">
        <f t="shared" si="14"/>
        <v>401</v>
      </c>
      <c r="G419" s="57">
        <f t="shared" si="15"/>
        <v>501902859.38131696</v>
      </c>
    </row>
    <row r="420" spans="6:7">
      <c r="F420">
        <f t="shared" si="14"/>
        <v>402</v>
      </c>
      <c r="G420" s="57">
        <f t="shared" si="15"/>
        <v>516959945.16275644</v>
      </c>
    </row>
    <row r="421" spans="6:7">
      <c r="F421">
        <f t="shared" si="14"/>
        <v>403</v>
      </c>
      <c r="G421" s="57">
        <f t="shared" si="15"/>
        <v>532468743.51763916</v>
      </c>
    </row>
    <row r="422" spans="6:7">
      <c r="F422">
        <f t="shared" si="14"/>
        <v>404</v>
      </c>
      <c r="G422" s="57">
        <f t="shared" si="15"/>
        <v>548442805.82316828</v>
      </c>
    </row>
    <row r="423" spans="6:7">
      <c r="F423">
        <f t="shared" si="14"/>
        <v>405</v>
      </c>
      <c r="G423" s="57">
        <f t="shared" si="15"/>
        <v>564896089.99786329</v>
      </c>
    </row>
    <row r="424" spans="6:7">
      <c r="F424">
        <f t="shared" si="14"/>
        <v>406</v>
      </c>
      <c r="G424" s="57">
        <f t="shared" si="15"/>
        <v>581842972.69779921</v>
      </c>
    </row>
    <row r="425" spans="6:7">
      <c r="F425">
        <f t="shared" si="14"/>
        <v>407</v>
      </c>
      <c r="G425" s="57">
        <f t="shared" si="15"/>
        <v>599298261.87873316</v>
      </c>
    </row>
    <row r="426" spans="6:7">
      <c r="F426">
        <f t="shared" si="14"/>
        <v>408</v>
      </c>
      <c r="G426" s="57">
        <f t="shared" si="15"/>
        <v>617277209.73509514</v>
      </c>
    </row>
    <row r="427" spans="6:7">
      <c r="F427">
        <f t="shared" si="14"/>
        <v>409</v>
      </c>
      <c r="G427" s="57">
        <f t="shared" si="15"/>
        <v>635795526.02714801</v>
      </c>
    </row>
    <row r="428" spans="6:7">
      <c r="F428">
        <f t="shared" si="14"/>
        <v>410</v>
      </c>
      <c r="G428" s="57">
        <f t="shared" si="15"/>
        <v>654869391.80796242</v>
      </c>
    </row>
    <row r="429" spans="6:7">
      <c r="F429">
        <f t="shared" si="14"/>
        <v>411</v>
      </c>
      <c r="G429" s="57">
        <f t="shared" si="15"/>
        <v>674515473.56220126</v>
      </c>
    </row>
    <row r="430" spans="6:7">
      <c r="F430">
        <f t="shared" si="14"/>
        <v>412</v>
      </c>
      <c r="G430" s="57">
        <f t="shared" si="15"/>
        <v>694750937.76906729</v>
      </c>
    </row>
    <row r="431" spans="6:7">
      <c r="F431">
        <f t="shared" si="14"/>
        <v>413</v>
      </c>
      <c r="G431" s="57">
        <f t="shared" si="15"/>
        <v>715593465.90213931</v>
      </c>
    </row>
    <row r="432" spans="6:7">
      <c r="F432">
        <f t="shared" si="14"/>
        <v>414</v>
      </c>
      <c r="G432" s="57">
        <f t="shared" si="15"/>
        <v>737061269.87920344</v>
      </c>
    </row>
    <row r="433" spans="6:7">
      <c r="F433">
        <f t="shared" ref="F433:F496" si="16">F432+1</f>
        <v>415</v>
      </c>
      <c r="G433" s="57">
        <f t="shared" ref="G433:G496" si="17">G432+(G432*$C$12)</f>
        <v>759173107.9755795</v>
      </c>
    </row>
    <row r="434" spans="6:7">
      <c r="F434">
        <f t="shared" si="16"/>
        <v>416</v>
      </c>
      <c r="G434" s="57">
        <f t="shared" si="17"/>
        <v>781948301.21484685</v>
      </c>
    </row>
    <row r="435" spans="6:7">
      <c r="F435">
        <f t="shared" si="16"/>
        <v>417</v>
      </c>
      <c r="G435" s="57">
        <f t="shared" si="17"/>
        <v>805406750.25129223</v>
      </c>
    </row>
    <row r="436" spans="6:7">
      <c r="F436">
        <f t="shared" si="16"/>
        <v>418</v>
      </c>
      <c r="G436" s="57">
        <f t="shared" si="17"/>
        <v>829568952.75883102</v>
      </c>
    </row>
    <row r="437" spans="6:7">
      <c r="F437">
        <f t="shared" si="16"/>
        <v>419</v>
      </c>
      <c r="G437" s="57">
        <f t="shared" si="17"/>
        <v>854456021.34159601</v>
      </c>
    </row>
    <row r="438" spans="6:7">
      <c r="F438">
        <f t="shared" si="16"/>
        <v>420</v>
      </c>
      <c r="G438" s="57">
        <f t="shared" si="17"/>
        <v>880089701.98184383</v>
      </c>
    </row>
    <row r="439" spans="6:7">
      <c r="F439">
        <f t="shared" si="16"/>
        <v>421</v>
      </c>
      <c r="G439" s="57">
        <f t="shared" si="17"/>
        <v>906492393.0412991</v>
      </c>
    </row>
    <row r="440" spans="6:7">
      <c r="F440">
        <f t="shared" si="16"/>
        <v>422</v>
      </c>
      <c r="G440" s="57">
        <f t="shared" si="17"/>
        <v>933687164.83253813</v>
      </c>
    </row>
    <row r="441" spans="6:7">
      <c r="F441">
        <f t="shared" si="16"/>
        <v>423</v>
      </c>
      <c r="G441" s="57">
        <f t="shared" si="17"/>
        <v>961697779.77751422</v>
      </c>
    </row>
    <row r="442" spans="6:7">
      <c r="F442">
        <f t="shared" si="16"/>
        <v>424</v>
      </c>
      <c r="G442" s="57">
        <f t="shared" si="17"/>
        <v>990548713.17083967</v>
      </c>
    </row>
    <row r="443" spans="6:7">
      <c r="F443">
        <f t="shared" si="16"/>
        <v>425</v>
      </c>
      <c r="G443" s="57">
        <f t="shared" si="17"/>
        <v>1020265174.5659648</v>
      </c>
    </row>
    <row r="444" spans="6:7">
      <c r="F444">
        <f t="shared" si="16"/>
        <v>426</v>
      </c>
      <c r="G444" s="57">
        <f t="shared" si="17"/>
        <v>1050873129.8029437</v>
      </c>
    </row>
    <row r="445" spans="6:7">
      <c r="F445">
        <f t="shared" si="16"/>
        <v>427</v>
      </c>
      <c r="G445" s="57">
        <f t="shared" si="17"/>
        <v>1082399323.697032</v>
      </c>
    </row>
    <row r="446" spans="6:7">
      <c r="F446">
        <f t="shared" si="16"/>
        <v>428</v>
      </c>
      <c r="G446" s="57">
        <f t="shared" si="17"/>
        <v>1114871303.407943</v>
      </c>
    </row>
    <row r="447" spans="6:7">
      <c r="F447">
        <f t="shared" si="16"/>
        <v>429</v>
      </c>
      <c r="G447" s="57">
        <f t="shared" si="17"/>
        <v>1148317442.5101812</v>
      </c>
    </row>
    <row r="448" spans="6:7">
      <c r="F448">
        <f t="shared" si="16"/>
        <v>430</v>
      </c>
      <c r="G448" s="57">
        <f t="shared" si="17"/>
        <v>1182766965.7854867</v>
      </c>
    </row>
    <row r="449" spans="6:7">
      <c r="F449">
        <f t="shared" si="16"/>
        <v>431</v>
      </c>
      <c r="G449" s="57">
        <f t="shared" si="17"/>
        <v>1218249974.7590513</v>
      </c>
    </row>
    <row r="450" spans="6:7">
      <c r="F450">
        <f t="shared" si="16"/>
        <v>432</v>
      </c>
      <c r="G450" s="57">
        <f t="shared" si="17"/>
        <v>1254797474.0018229</v>
      </c>
    </row>
    <row r="451" spans="6:7">
      <c r="F451">
        <f t="shared" si="16"/>
        <v>433</v>
      </c>
      <c r="G451" s="57">
        <f t="shared" si="17"/>
        <v>1292441398.2218776</v>
      </c>
    </row>
    <row r="452" spans="6:7">
      <c r="F452">
        <f t="shared" si="16"/>
        <v>434</v>
      </c>
      <c r="G452" s="57">
        <f t="shared" si="17"/>
        <v>1331214640.1685338</v>
      </c>
    </row>
    <row r="453" spans="6:7">
      <c r="F453">
        <f t="shared" si="16"/>
        <v>435</v>
      </c>
      <c r="G453" s="57">
        <f t="shared" si="17"/>
        <v>1371151079.3735898</v>
      </c>
    </row>
    <row r="454" spans="6:7">
      <c r="F454">
        <f t="shared" si="16"/>
        <v>436</v>
      </c>
      <c r="G454" s="57">
        <f t="shared" si="17"/>
        <v>1412285611.7547975</v>
      </c>
    </row>
    <row r="455" spans="6:7">
      <c r="F455">
        <f t="shared" si="16"/>
        <v>437</v>
      </c>
      <c r="G455" s="57">
        <f t="shared" si="17"/>
        <v>1454654180.1074414</v>
      </c>
    </row>
    <row r="456" spans="6:7">
      <c r="F456">
        <f t="shared" si="16"/>
        <v>438</v>
      </c>
      <c r="G456" s="57">
        <f t="shared" si="17"/>
        <v>1498293805.5106647</v>
      </c>
    </row>
    <row r="457" spans="6:7">
      <c r="F457">
        <f t="shared" si="16"/>
        <v>439</v>
      </c>
      <c r="G457" s="57">
        <f t="shared" si="17"/>
        <v>1543242619.6759846</v>
      </c>
    </row>
    <row r="458" spans="6:7">
      <c r="F458">
        <f t="shared" si="16"/>
        <v>440</v>
      </c>
      <c r="G458" s="57">
        <f t="shared" si="17"/>
        <v>1589539898.2662642</v>
      </c>
    </row>
    <row r="459" spans="6:7">
      <c r="F459">
        <f t="shared" si="16"/>
        <v>441</v>
      </c>
      <c r="G459" s="57">
        <f t="shared" si="17"/>
        <v>1637226095.2142522</v>
      </c>
    </row>
    <row r="460" spans="6:7">
      <c r="F460">
        <f t="shared" si="16"/>
        <v>442</v>
      </c>
      <c r="G460" s="57">
        <f t="shared" si="17"/>
        <v>1686342878.0706799</v>
      </c>
    </row>
    <row r="461" spans="6:7">
      <c r="F461">
        <f t="shared" si="16"/>
        <v>443</v>
      </c>
      <c r="G461" s="57">
        <f t="shared" si="17"/>
        <v>1736933164.4128003</v>
      </c>
    </row>
    <row r="462" spans="6:7">
      <c r="F462">
        <f t="shared" si="16"/>
        <v>444</v>
      </c>
      <c r="G462" s="57">
        <f t="shared" si="17"/>
        <v>1789041159.3451843</v>
      </c>
    </row>
    <row r="463" spans="6:7">
      <c r="F463">
        <f t="shared" si="16"/>
        <v>445</v>
      </c>
      <c r="G463" s="57">
        <f t="shared" si="17"/>
        <v>1842712394.1255398</v>
      </c>
    </row>
    <row r="464" spans="6:7">
      <c r="F464">
        <f t="shared" si="16"/>
        <v>446</v>
      </c>
      <c r="G464" s="57">
        <f t="shared" si="17"/>
        <v>1897993765.949306</v>
      </c>
    </row>
    <row r="465" spans="6:7">
      <c r="F465">
        <f t="shared" si="16"/>
        <v>447</v>
      </c>
      <c r="G465" s="57">
        <f t="shared" si="17"/>
        <v>1954933578.9277852</v>
      </c>
    </row>
    <row r="466" spans="6:7">
      <c r="F466">
        <f t="shared" si="16"/>
        <v>448</v>
      </c>
      <c r="G466" s="57">
        <f t="shared" si="17"/>
        <v>2013581586.2956188</v>
      </c>
    </row>
    <row r="467" spans="6:7">
      <c r="F467">
        <f t="shared" si="16"/>
        <v>449</v>
      </c>
      <c r="G467" s="57">
        <f t="shared" si="17"/>
        <v>2073989033.8844874</v>
      </c>
    </row>
    <row r="468" spans="6:7">
      <c r="F468">
        <f t="shared" si="16"/>
        <v>450</v>
      </c>
      <c r="G468" s="57">
        <f t="shared" si="17"/>
        <v>2136208704.901022</v>
      </c>
    </row>
    <row r="469" spans="6:7">
      <c r="F469">
        <f t="shared" si="16"/>
        <v>451</v>
      </c>
      <c r="G469" s="57">
        <f t="shared" si="17"/>
        <v>2200294966.0480528</v>
      </c>
    </row>
    <row r="470" spans="6:7">
      <c r="F470">
        <f t="shared" si="16"/>
        <v>452</v>
      </c>
      <c r="G470" s="57">
        <f t="shared" si="17"/>
        <v>2266303815.0294943</v>
      </c>
    </row>
    <row r="471" spans="6:7">
      <c r="F471">
        <f t="shared" si="16"/>
        <v>453</v>
      </c>
      <c r="G471" s="57">
        <f t="shared" si="17"/>
        <v>2334292929.4803791</v>
      </c>
    </row>
    <row r="472" spans="6:7">
      <c r="F472">
        <f t="shared" si="16"/>
        <v>454</v>
      </c>
      <c r="G472" s="57">
        <f t="shared" si="17"/>
        <v>2404321717.3647904</v>
      </c>
    </row>
    <row r="473" spans="6:7">
      <c r="F473">
        <f t="shared" si="16"/>
        <v>455</v>
      </c>
      <c r="G473" s="57">
        <f t="shared" si="17"/>
        <v>2476451368.8857341</v>
      </c>
    </row>
    <row r="474" spans="6:7">
      <c r="F474">
        <f t="shared" si="16"/>
        <v>456</v>
      </c>
      <c r="G474" s="57">
        <f t="shared" si="17"/>
        <v>2550744909.9523063</v>
      </c>
    </row>
    <row r="475" spans="6:7">
      <c r="F475">
        <f t="shared" si="16"/>
        <v>457</v>
      </c>
      <c r="G475" s="57">
        <f t="shared" si="17"/>
        <v>2627267257.2508755</v>
      </c>
    </row>
    <row r="476" spans="6:7">
      <c r="F476">
        <f t="shared" si="16"/>
        <v>458</v>
      </c>
      <c r="G476" s="57">
        <f t="shared" si="17"/>
        <v>2706085274.9684019</v>
      </c>
    </row>
    <row r="477" spans="6:7">
      <c r="F477">
        <f t="shared" si="16"/>
        <v>459</v>
      </c>
      <c r="G477" s="57">
        <f t="shared" si="17"/>
        <v>2787267833.217454</v>
      </c>
    </row>
    <row r="478" spans="6:7">
      <c r="F478">
        <f t="shared" si="16"/>
        <v>460</v>
      </c>
      <c r="G478" s="57">
        <f t="shared" si="17"/>
        <v>2870885868.2139778</v>
      </c>
    </row>
    <row r="479" spans="6:7">
      <c r="F479">
        <f t="shared" si="16"/>
        <v>461</v>
      </c>
      <c r="G479" s="57">
        <f t="shared" si="17"/>
        <v>2957012444.260397</v>
      </c>
    </row>
    <row r="480" spans="6:7">
      <c r="F480">
        <f t="shared" si="16"/>
        <v>462</v>
      </c>
      <c r="G480" s="57">
        <f t="shared" si="17"/>
        <v>3045722817.5882087</v>
      </c>
    </row>
    <row r="481" spans="6:7">
      <c r="F481">
        <f t="shared" si="16"/>
        <v>463</v>
      </c>
      <c r="G481" s="57">
        <f t="shared" si="17"/>
        <v>3137094502.1158547</v>
      </c>
    </row>
    <row r="482" spans="6:7">
      <c r="F482">
        <f t="shared" si="16"/>
        <v>464</v>
      </c>
      <c r="G482" s="57">
        <f t="shared" si="17"/>
        <v>3231207337.1793303</v>
      </c>
    </row>
    <row r="483" spans="6:7">
      <c r="F483">
        <f t="shared" si="16"/>
        <v>465</v>
      </c>
      <c r="G483" s="57">
        <f t="shared" si="17"/>
        <v>3328143557.2947102</v>
      </c>
    </row>
    <row r="484" spans="6:7">
      <c r="F484">
        <f t="shared" si="16"/>
        <v>466</v>
      </c>
      <c r="G484" s="57">
        <f t="shared" si="17"/>
        <v>3427987864.0135512</v>
      </c>
    </row>
    <row r="485" spans="6:7">
      <c r="F485">
        <f t="shared" si="16"/>
        <v>467</v>
      </c>
      <c r="G485" s="57">
        <f t="shared" si="17"/>
        <v>3530827499.9339576</v>
      </c>
    </row>
    <row r="486" spans="6:7">
      <c r="F486">
        <f t="shared" si="16"/>
        <v>468</v>
      </c>
      <c r="G486" s="57">
        <f t="shared" si="17"/>
        <v>3636752324.9319763</v>
      </c>
    </row>
    <row r="487" spans="6:7">
      <c r="F487">
        <f t="shared" si="16"/>
        <v>469</v>
      </c>
      <c r="G487" s="57">
        <f t="shared" si="17"/>
        <v>3745854894.6799355</v>
      </c>
    </row>
    <row r="488" spans="6:7">
      <c r="F488">
        <f t="shared" si="16"/>
        <v>470</v>
      </c>
      <c r="G488" s="57">
        <f t="shared" si="17"/>
        <v>3858230541.5203333</v>
      </c>
    </row>
    <row r="489" spans="6:7">
      <c r="F489">
        <f t="shared" si="16"/>
        <v>471</v>
      </c>
      <c r="G489" s="57">
        <f t="shared" si="17"/>
        <v>3973977457.7659435</v>
      </c>
    </row>
    <row r="490" spans="6:7">
      <c r="F490">
        <f t="shared" si="16"/>
        <v>472</v>
      </c>
      <c r="G490" s="57">
        <f t="shared" si="17"/>
        <v>4093196781.4989219</v>
      </c>
    </row>
    <row r="491" spans="6:7">
      <c r="F491">
        <f t="shared" si="16"/>
        <v>473</v>
      </c>
      <c r="G491" s="57">
        <f t="shared" si="17"/>
        <v>4215992684.9438896</v>
      </c>
    </row>
    <row r="492" spans="6:7">
      <c r="F492">
        <f t="shared" si="16"/>
        <v>474</v>
      </c>
      <c r="G492" s="57">
        <f t="shared" si="17"/>
        <v>4342472465.4922066</v>
      </c>
    </row>
    <row r="493" spans="6:7">
      <c r="F493">
        <f t="shared" si="16"/>
        <v>475</v>
      </c>
      <c r="G493" s="57">
        <f t="shared" si="17"/>
        <v>4472746639.4569731</v>
      </c>
    </row>
    <row r="494" spans="6:7">
      <c r="F494">
        <f t="shared" si="16"/>
        <v>476</v>
      </c>
      <c r="G494" s="57">
        <f t="shared" si="17"/>
        <v>4606929038.6406822</v>
      </c>
    </row>
    <row r="495" spans="6:7">
      <c r="F495">
        <f t="shared" si="16"/>
        <v>477</v>
      </c>
      <c r="G495" s="57">
        <f t="shared" si="17"/>
        <v>4745136909.7999029</v>
      </c>
    </row>
    <row r="496" spans="6:7">
      <c r="F496">
        <f t="shared" si="16"/>
        <v>478</v>
      </c>
      <c r="G496" s="57">
        <f t="shared" si="17"/>
        <v>4887491017.0938997</v>
      </c>
    </row>
    <row r="497" spans="6:7">
      <c r="F497">
        <f t="shared" ref="F497:F560" si="18">F496+1</f>
        <v>479</v>
      </c>
      <c r="G497" s="57">
        <f t="shared" ref="G497:G560" si="19">G496+(G496*$C$12)</f>
        <v>5034115747.6067171</v>
      </c>
    </row>
    <row r="498" spans="6:7">
      <c r="F498">
        <f t="shared" si="18"/>
        <v>480</v>
      </c>
      <c r="G498" s="57">
        <f t="shared" si="19"/>
        <v>5185139220.0349188</v>
      </c>
    </row>
    <row r="499" spans="6:7">
      <c r="F499">
        <f t="shared" si="18"/>
        <v>481</v>
      </c>
      <c r="G499" s="57">
        <f t="shared" si="19"/>
        <v>5340693396.6359663</v>
      </c>
    </row>
    <row r="500" spans="6:7">
      <c r="F500">
        <f t="shared" si="18"/>
        <v>482</v>
      </c>
      <c r="G500" s="57">
        <f t="shared" si="19"/>
        <v>5500914198.5350456</v>
      </c>
    </row>
    <row r="501" spans="6:7">
      <c r="F501">
        <f t="shared" si="18"/>
        <v>483</v>
      </c>
      <c r="G501" s="57">
        <f t="shared" si="19"/>
        <v>5665941624.4910965</v>
      </c>
    </row>
    <row r="502" spans="6:7">
      <c r="F502">
        <f t="shared" si="18"/>
        <v>484</v>
      </c>
      <c r="G502" s="57">
        <f t="shared" si="19"/>
        <v>5835919873.2258291</v>
      </c>
    </row>
    <row r="503" spans="6:7">
      <c r="F503">
        <f t="shared" si="18"/>
        <v>485</v>
      </c>
      <c r="G503" s="57">
        <f t="shared" si="19"/>
        <v>6010997469.4226036</v>
      </c>
    </row>
    <row r="504" spans="6:7">
      <c r="F504">
        <f t="shared" si="18"/>
        <v>486</v>
      </c>
      <c r="G504" s="57">
        <f t="shared" si="19"/>
        <v>6191327393.5052814</v>
      </c>
    </row>
    <row r="505" spans="6:7">
      <c r="F505">
        <f t="shared" si="18"/>
        <v>487</v>
      </c>
      <c r="G505" s="57">
        <f t="shared" si="19"/>
        <v>6377067215.3104401</v>
      </c>
    </row>
    <row r="506" spans="6:7">
      <c r="F506">
        <f t="shared" si="18"/>
        <v>488</v>
      </c>
      <c r="G506" s="57">
        <f t="shared" si="19"/>
        <v>6568379231.7697535</v>
      </c>
    </row>
    <row r="507" spans="6:7">
      <c r="F507">
        <f t="shared" si="18"/>
        <v>489</v>
      </c>
      <c r="G507" s="57">
        <f t="shared" si="19"/>
        <v>6765430608.722846</v>
      </c>
    </row>
    <row r="508" spans="6:7">
      <c r="F508">
        <f t="shared" si="18"/>
        <v>490</v>
      </c>
      <c r="G508" s="57">
        <f t="shared" si="19"/>
        <v>6968393526.9845314</v>
      </c>
    </row>
    <row r="509" spans="6:7">
      <c r="F509">
        <f t="shared" si="18"/>
        <v>491</v>
      </c>
      <c r="G509" s="57">
        <f t="shared" si="19"/>
        <v>7177445332.7940674</v>
      </c>
    </row>
    <row r="510" spans="6:7">
      <c r="F510">
        <f t="shared" si="18"/>
        <v>492</v>
      </c>
      <c r="G510" s="57">
        <f t="shared" si="19"/>
        <v>7392768692.7778893</v>
      </c>
    </row>
    <row r="511" spans="6:7">
      <c r="F511">
        <f t="shared" si="18"/>
        <v>493</v>
      </c>
      <c r="G511" s="57">
        <f t="shared" si="19"/>
        <v>7614551753.5612259</v>
      </c>
    </row>
    <row r="512" spans="6:7">
      <c r="F512">
        <f t="shared" si="18"/>
        <v>494</v>
      </c>
      <c r="G512" s="57">
        <f t="shared" si="19"/>
        <v>7842988306.1680622</v>
      </c>
    </row>
    <row r="513" spans="6:7">
      <c r="F513">
        <f t="shared" si="18"/>
        <v>495</v>
      </c>
      <c r="G513" s="57">
        <f t="shared" si="19"/>
        <v>8078277955.3531036</v>
      </c>
    </row>
    <row r="514" spans="6:7">
      <c r="F514">
        <f t="shared" si="18"/>
        <v>496</v>
      </c>
      <c r="G514" s="57">
        <f t="shared" si="19"/>
        <v>8320626294.0136967</v>
      </c>
    </row>
    <row r="515" spans="6:7">
      <c r="F515">
        <f t="shared" si="18"/>
        <v>497</v>
      </c>
      <c r="G515" s="57">
        <f t="shared" si="19"/>
        <v>8570245082.8341074</v>
      </c>
    </row>
    <row r="516" spans="6:7">
      <c r="F516">
        <f t="shared" si="18"/>
        <v>498</v>
      </c>
      <c r="G516" s="57">
        <f t="shared" si="19"/>
        <v>8827352435.3191299</v>
      </c>
    </row>
    <row r="517" spans="6:7">
      <c r="F517">
        <f t="shared" si="18"/>
        <v>499</v>
      </c>
      <c r="G517" s="57">
        <f t="shared" si="19"/>
        <v>9092173008.3787041</v>
      </c>
    </row>
    <row r="518" spans="6:7">
      <c r="F518">
        <f t="shared" si="18"/>
        <v>500</v>
      </c>
      <c r="G518" s="57">
        <f t="shared" si="19"/>
        <v>9364938198.6300659</v>
      </c>
    </row>
    <row r="519" spans="6:7">
      <c r="F519">
        <f t="shared" si="18"/>
        <v>501</v>
      </c>
      <c r="G519" s="57">
        <f t="shared" si="19"/>
        <v>9645886344.5889683</v>
      </c>
    </row>
    <row r="520" spans="6:7">
      <c r="F520">
        <f t="shared" si="18"/>
        <v>502</v>
      </c>
      <c r="G520" s="57">
        <f t="shared" si="19"/>
        <v>9935262934.9266376</v>
      </c>
    </row>
    <row r="521" spans="6:7">
      <c r="F521">
        <f t="shared" si="18"/>
        <v>503</v>
      </c>
      <c r="G521" s="57">
        <f t="shared" si="19"/>
        <v>10233320822.974438</v>
      </c>
    </row>
    <row r="522" spans="6:7">
      <c r="F522">
        <f t="shared" si="18"/>
        <v>504</v>
      </c>
      <c r="G522" s="57">
        <f t="shared" si="19"/>
        <v>10540320447.663671</v>
      </c>
    </row>
    <row r="523" spans="6:7">
      <c r="F523">
        <f t="shared" si="18"/>
        <v>505</v>
      </c>
      <c r="G523" s="57">
        <f t="shared" si="19"/>
        <v>10856530061.093582</v>
      </c>
    </row>
    <row r="524" spans="6:7">
      <c r="F524">
        <f t="shared" si="18"/>
        <v>506</v>
      </c>
      <c r="G524" s="57">
        <f t="shared" si="19"/>
        <v>11182225962.92639</v>
      </c>
    </row>
    <row r="525" spans="6:7">
      <c r="F525">
        <f t="shared" si="18"/>
        <v>507</v>
      </c>
      <c r="G525" s="57">
        <f t="shared" si="19"/>
        <v>11517692741.814182</v>
      </c>
    </row>
    <row r="526" spans="6:7">
      <c r="F526">
        <f t="shared" si="18"/>
        <v>508</v>
      </c>
      <c r="G526" s="57">
        <f t="shared" si="19"/>
        <v>11863223524.068607</v>
      </c>
    </row>
    <row r="527" spans="6:7">
      <c r="F527">
        <f t="shared" si="18"/>
        <v>509</v>
      </c>
      <c r="G527" s="57">
        <f t="shared" si="19"/>
        <v>12219120229.790665</v>
      </c>
    </row>
    <row r="528" spans="6:7">
      <c r="F528">
        <f t="shared" si="18"/>
        <v>510</v>
      </c>
      <c r="G528" s="57">
        <f t="shared" si="19"/>
        <v>12585693836.684385</v>
      </c>
    </row>
    <row r="529" spans="6:7">
      <c r="F529">
        <f t="shared" si="18"/>
        <v>511</v>
      </c>
      <c r="G529" s="57">
        <f t="shared" si="19"/>
        <v>12963264651.784916</v>
      </c>
    </row>
    <row r="530" spans="6:7">
      <c r="F530">
        <f t="shared" si="18"/>
        <v>512</v>
      </c>
      <c r="G530" s="57">
        <f t="shared" si="19"/>
        <v>13352162591.338463</v>
      </c>
    </row>
    <row r="531" spans="6:7">
      <c r="F531">
        <f t="shared" si="18"/>
        <v>513</v>
      </c>
      <c r="G531" s="57">
        <f t="shared" si="19"/>
        <v>13752727469.078617</v>
      </c>
    </row>
    <row r="532" spans="6:7">
      <c r="F532">
        <f t="shared" si="18"/>
        <v>514</v>
      </c>
      <c r="G532" s="57">
        <f t="shared" si="19"/>
        <v>14165309293.150976</v>
      </c>
    </row>
    <row r="533" spans="6:7">
      <c r="F533">
        <f t="shared" si="18"/>
        <v>515</v>
      </c>
      <c r="G533" s="57">
        <f t="shared" si="19"/>
        <v>14590268571.945505</v>
      </c>
    </row>
    <row r="534" spans="6:7">
      <c r="F534">
        <f t="shared" si="18"/>
        <v>516</v>
      </c>
      <c r="G534" s="57">
        <f t="shared" si="19"/>
        <v>15027976629.10387</v>
      </c>
    </row>
    <row r="535" spans="6:7">
      <c r="F535">
        <f t="shared" si="18"/>
        <v>517</v>
      </c>
      <c r="G535" s="57">
        <f t="shared" si="19"/>
        <v>15478815927.976986</v>
      </c>
    </row>
    <row r="536" spans="6:7">
      <c r="F536">
        <f t="shared" si="18"/>
        <v>518</v>
      </c>
      <c r="G536" s="57">
        <f t="shared" si="19"/>
        <v>15943180405.816296</v>
      </c>
    </row>
    <row r="537" spans="6:7">
      <c r="F537">
        <f t="shared" si="18"/>
        <v>519</v>
      </c>
      <c r="G537" s="57">
        <f t="shared" si="19"/>
        <v>16421475817.990784</v>
      </c>
    </row>
    <row r="538" spans="6:7">
      <c r="F538">
        <f t="shared" si="18"/>
        <v>520</v>
      </c>
      <c r="G538" s="57">
        <f t="shared" si="19"/>
        <v>16914120092.530508</v>
      </c>
    </row>
    <row r="539" spans="6:7">
      <c r="F539">
        <f t="shared" si="18"/>
        <v>521</v>
      </c>
      <c r="G539" s="57">
        <f t="shared" si="19"/>
        <v>17421543695.306423</v>
      </c>
    </row>
    <row r="540" spans="6:7">
      <c r="F540">
        <f t="shared" si="18"/>
        <v>522</v>
      </c>
      <c r="G540" s="57">
        <f t="shared" si="19"/>
        <v>17944190006.165615</v>
      </c>
    </row>
    <row r="541" spans="6:7">
      <c r="F541">
        <f t="shared" si="18"/>
        <v>523</v>
      </c>
      <c r="G541" s="57">
        <f t="shared" si="19"/>
        <v>18482515706.350582</v>
      </c>
    </row>
    <row r="542" spans="6:7">
      <c r="F542">
        <f t="shared" si="18"/>
        <v>524</v>
      </c>
      <c r="G542" s="57">
        <f t="shared" si="19"/>
        <v>19036991177.5411</v>
      </c>
    </row>
    <row r="543" spans="6:7">
      <c r="F543">
        <f t="shared" si="18"/>
        <v>525</v>
      </c>
      <c r="G543" s="57">
        <f t="shared" si="19"/>
        <v>19608100912.867332</v>
      </c>
    </row>
    <row r="544" spans="6:7">
      <c r="F544">
        <f t="shared" si="18"/>
        <v>526</v>
      </c>
      <c r="G544" s="57">
        <f t="shared" si="19"/>
        <v>20196343940.253353</v>
      </c>
    </row>
    <row r="545" spans="6:7">
      <c r="F545">
        <f t="shared" si="18"/>
        <v>527</v>
      </c>
      <c r="G545" s="57">
        <f t="shared" si="19"/>
        <v>20802234258.460953</v>
      </c>
    </row>
    <row r="546" spans="6:7">
      <c r="F546">
        <f t="shared" si="18"/>
        <v>528</v>
      </c>
      <c r="G546" s="57">
        <f t="shared" si="19"/>
        <v>21426301286.214783</v>
      </c>
    </row>
    <row r="547" spans="6:7">
      <c r="F547">
        <f t="shared" si="18"/>
        <v>529</v>
      </c>
      <c r="G547" s="57">
        <f t="shared" si="19"/>
        <v>22069090324.801228</v>
      </c>
    </row>
    <row r="548" spans="6:7">
      <c r="F548">
        <f t="shared" si="18"/>
        <v>530</v>
      </c>
      <c r="G548" s="57">
        <f t="shared" si="19"/>
        <v>22731163034.545265</v>
      </c>
    </row>
    <row r="549" spans="6:7">
      <c r="F549">
        <f t="shared" si="18"/>
        <v>531</v>
      </c>
      <c r="G549" s="57">
        <f t="shared" si="19"/>
        <v>23413097925.581623</v>
      </c>
    </row>
    <row r="550" spans="6:7">
      <c r="F550">
        <f t="shared" si="18"/>
        <v>532</v>
      </c>
      <c r="G550" s="57">
        <f t="shared" si="19"/>
        <v>24115490863.349072</v>
      </c>
    </row>
    <row r="551" spans="6:7">
      <c r="F551">
        <f t="shared" si="18"/>
        <v>533</v>
      </c>
      <c r="G551" s="57">
        <f t="shared" si="19"/>
        <v>24838955589.249542</v>
      </c>
    </row>
    <row r="552" spans="6:7">
      <c r="F552">
        <f t="shared" si="18"/>
        <v>534</v>
      </c>
      <c r="G552" s="57">
        <f t="shared" si="19"/>
        <v>25584124256.927029</v>
      </c>
    </row>
    <row r="553" spans="6:7">
      <c r="F553">
        <f t="shared" si="18"/>
        <v>535</v>
      </c>
      <c r="G553" s="57">
        <f t="shared" si="19"/>
        <v>26351647984.634838</v>
      </c>
    </row>
    <row r="554" spans="6:7">
      <c r="F554">
        <f t="shared" si="18"/>
        <v>536</v>
      </c>
      <c r="G554" s="57">
        <f t="shared" si="19"/>
        <v>27142197424.173882</v>
      </c>
    </row>
    <row r="555" spans="6:7">
      <c r="F555">
        <f t="shared" si="18"/>
        <v>537</v>
      </c>
      <c r="G555" s="57">
        <f t="shared" si="19"/>
        <v>27956463346.899097</v>
      </c>
    </row>
    <row r="556" spans="6:7">
      <c r="F556">
        <f t="shared" si="18"/>
        <v>538</v>
      </c>
      <c r="G556" s="57">
        <f t="shared" si="19"/>
        <v>28795157247.306068</v>
      </c>
    </row>
    <row r="557" spans="6:7">
      <c r="F557">
        <f t="shared" si="18"/>
        <v>539</v>
      </c>
      <c r="G557" s="57">
        <f t="shared" si="19"/>
        <v>29659011964.72525</v>
      </c>
    </row>
    <row r="558" spans="6:7">
      <c r="F558">
        <f t="shared" si="18"/>
        <v>540</v>
      </c>
      <c r="G558" s="57">
        <f t="shared" si="19"/>
        <v>30548782323.667007</v>
      </c>
    </row>
    <row r="559" spans="6:7">
      <c r="F559">
        <f t="shared" si="18"/>
        <v>541</v>
      </c>
      <c r="G559" s="57">
        <f t="shared" si="19"/>
        <v>31465245793.377018</v>
      </c>
    </row>
    <row r="560" spans="6:7">
      <c r="F560">
        <f t="shared" si="18"/>
        <v>542</v>
      </c>
      <c r="G560" s="57">
        <f t="shared" si="19"/>
        <v>32409203167.178329</v>
      </c>
    </row>
    <row r="561" spans="6:7">
      <c r="F561">
        <f t="shared" ref="F561:F624" si="20">F560+1</f>
        <v>543</v>
      </c>
      <c r="G561" s="57">
        <f t="shared" ref="G561:G624" si="21">G560+(G560*$C$12)</f>
        <v>33381479262.19368</v>
      </c>
    </row>
    <row r="562" spans="6:7">
      <c r="F562">
        <f t="shared" si="20"/>
        <v>544</v>
      </c>
      <c r="G562" s="57">
        <f t="shared" si="21"/>
        <v>34382923640.059494</v>
      </c>
    </row>
    <row r="563" spans="6:7">
      <c r="F563">
        <f t="shared" si="20"/>
        <v>545</v>
      </c>
      <c r="G563" s="57">
        <f t="shared" si="21"/>
        <v>35414411349.261276</v>
      </c>
    </row>
    <row r="564" spans="6:7">
      <c r="F564">
        <f t="shared" si="20"/>
        <v>546</v>
      </c>
      <c r="G564" s="57">
        <f t="shared" si="21"/>
        <v>36476843689.739113</v>
      </c>
    </row>
    <row r="565" spans="6:7">
      <c r="F565">
        <f t="shared" si="20"/>
        <v>547</v>
      </c>
      <c r="G565" s="57">
        <f t="shared" si="21"/>
        <v>37571149000.43129</v>
      </c>
    </row>
    <row r="566" spans="6:7">
      <c r="F566">
        <f t="shared" si="20"/>
        <v>548</v>
      </c>
      <c r="G566" s="57">
        <f t="shared" si="21"/>
        <v>38698283470.444229</v>
      </c>
    </row>
    <row r="567" spans="6:7">
      <c r="F567">
        <f t="shared" si="20"/>
        <v>549</v>
      </c>
      <c r="G567" s="57">
        <f t="shared" si="21"/>
        <v>39859231974.557556</v>
      </c>
    </row>
    <row r="568" spans="6:7">
      <c r="F568">
        <f t="shared" si="20"/>
        <v>550</v>
      </c>
      <c r="G568" s="57">
        <f t="shared" si="21"/>
        <v>41055008933.794281</v>
      </c>
    </row>
    <row r="569" spans="6:7">
      <c r="F569">
        <f t="shared" si="20"/>
        <v>551</v>
      </c>
      <c r="G569" s="57">
        <f t="shared" si="21"/>
        <v>42286659201.808105</v>
      </c>
    </row>
    <row r="570" spans="6:7">
      <c r="F570">
        <f t="shared" si="20"/>
        <v>552</v>
      </c>
      <c r="G570" s="57">
        <f t="shared" si="21"/>
        <v>43555258977.86235</v>
      </c>
    </row>
    <row r="571" spans="6:7">
      <c r="F571">
        <f t="shared" si="20"/>
        <v>553</v>
      </c>
      <c r="G571" s="57">
        <f t="shared" si="21"/>
        <v>44861916747.198219</v>
      </c>
    </row>
    <row r="572" spans="6:7">
      <c r="F572">
        <f t="shared" si="20"/>
        <v>554</v>
      </c>
      <c r="G572" s="57">
        <f t="shared" si="21"/>
        <v>46207774249.614166</v>
      </c>
    </row>
    <row r="573" spans="6:7">
      <c r="F573">
        <f t="shared" si="20"/>
        <v>555</v>
      </c>
      <c r="G573" s="57">
        <f t="shared" si="21"/>
        <v>47594007477.102592</v>
      </c>
    </row>
    <row r="574" spans="6:7">
      <c r="F574">
        <f t="shared" si="20"/>
        <v>556</v>
      </c>
      <c r="G574" s="57">
        <f t="shared" si="21"/>
        <v>49021827701.415672</v>
      </c>
    </row>
    <row r="575" spans="6:7">
      <c r="F575">
        <f t="shared" si="20"/>
        <v>557</v>
      </c>
      <c r="G575" s="57">
        <f t="shared" si="21"/>
        <v>50492482532.458145</v>
      </c>
    </row>
    <row r="576" spans="6:7">
      <c r="F576">
        <f t="shared" si="20"/>
        <v>558</v>
      </c>
      <c r="G576" s="57">
        <f t="shared" si="21"/>
        <v>52007257008.431892</v>
      </c>
    </row>
    <row r="577" spans="6:7">
      <c r="F577">
        <f t="shared" si="20"/>
        <v>559</v>
      </c>
      <c r="G577" s="57">
        <f t="shared" si="21"/>
        <v>53567474718.684853</v>
      </c>
    </row>
    <row r="578" spans="6:7">
      <c r="F578">
        <f t="shared" si="20"/>
        <v>560</v>
      </c>
      <c r="G578" s="57">
        <f t="shared" si="21"/>
        <v>55174498960.245399</v>
      </c>
    </row>
    <row r="579" spans="6:7">
      <c r="F579">
        <f t="shared" si="20"/>
        <v>561</v>
      </c>
      <c r="G579" s="57">
        <f t="shared" si="21"/>
        <v>56829733929.052765</v>
      </c>
    </row>
    <row r="580" spans="6:7">
      <c r="F580">
        <f t="shared" si="20"/>
        <v>562</v>
      </c>
      <c r="G580" s="57">
        <f t="shared" si="21"/>
        <v>58534625946.924347</v>
      </c>
    </row>
    <row r="581" spans="6:7">
      <c r="F581">
        <f t="shared" si="20"/>
        <v>563</v>
      </c>
      <c r="G581" s="57">
        <f t="shared" si="21"/>
        <v>60290664725.332077</v>
      </c>
    </row>
    <row r="582" spans="6:7">
      <c r="F582">
        <f t="shared" si="20"/>
        <v>564</v>
      </c>
      <c r="G582" s="57">
        <f t="shared" si="21"/>
        <v>62099384667.092041</v>
      </c>
    </row>
    <row r="583" spans="6:7">
      <c r="F583">
        <f t="shared" si="20"/>
        <v>565</v>
      </c>
      <c r="G583" s="57">
        <f t="shared" si="21"/>
        <v>63962366207.104805</v>
      </c>
    </row>
    <row r="584" spans="6:7">
      <c r="F584">
        <f t="shared" si="20"/>
        <v>566</v>
      </c>
      <c r="G584" s="57">
        <f t="shared" si="21"/>
        <v>65881237193.317947</v>
      </c>
    </row>
    <row r="585" spans="6:7">
      <c r="F585">
        <f t="shared" si="20"/>
        <v>567</v>
      </c>
      <c r="G585" s="57">
        <f t="shared" si="21"/>
        <v>67857674309.117485</v>
      </c>
    </row>
    <row r="586" spans="6:7">
      <c r="F586">
        <f t="shared" si="20"/>
        <v>568</v>
      </c>
      <c r="G586" s="57">
        <f t="shared" si="21"/>
        <v>69893404538.391006</v>
      </c>
    </row>
    <row r="587" spans="6:7">
      <c r="F587">
        <f t="shared" si="20"/>
        <v>569</v>
      </c>
      <c r="G587" s="57">
        <f t="shared" si="21"/>
        <v>71990206674.54274</v>
      </c>
    </row>
    <row r="588" spans="6:7">
      <c r="F588">
        <f t="shared" si="20"/>
        <v>570</v>
      </c>
      <c r="G588" s="57">
        <f t="shared" si="21"/>
        <v>74149912874.779022</v>
      </c>
    </row>
    <row r="589" spans="6:7">
      <c r="F589">
        <f t="shared" si="20"/>
        <v>571</v>
      </c>
      <c r="G589" s="57">
        <f t="shared" si="21"/>
        <v>76374410261.0224</v>
      </c>
    </row>
    <row r="590" spans="6:7">
      <c r="F590">
        <f t="shared" si="20"/>
        <v>572</v>
      </c>
      <c r="G590" s="57">
        <f t="shared" si="21"/>
        <v>78665642568.853073</v>
      </c>
    </row>
    <row r="591" spans="6:7">
      <c r="F591">
        <f t="shared" si="20"/>
        <v>573</v>
      </c>
      <c r="G591" s="57">
        <f t="shared" si="21"/>
        <v>81025611845.918671</v>
      </c>
    </row>
    <row r="592" spans="6:7">
      <c r="F592">
        <f t="shared" si="20"/>
        <v>574</v>
      </c>
      <c r="G592" s="57">
        <f t="shared" si="21"/>
        <v>83456380201.296234</v>
      </c>
    </row>
    <row r="593" spans="6:7">
      <c r="F593">
        <f t="shared" si="20"/>
        <v>575</v>
      </c>
      <c r="G593" s="57">
        <f t="shared" si="21"/>
        <v>85960071607.335114</v>
      </c>
    </row>
    <row r="594" spans="6:7">
      <c r="F594">
        <f t="shared" si="20"/>
        <v>576</v>
      </c>
      <c r="G594" s="57">
        <f t="shared" si="21"/>
        <v>88538873755.555161</v>
      </c>
    </row>
    <row r="595" spans="6:7">
      <c r="F595">
        <f t="shared" si="20"/>
        <v>577</v>
      </c>
      <c r="G595" s="57">
        <f t="shared" si="21"/>
        <v>91195039968.221817</v>
      </c>
    </row>
    <row r="596" spans="6:7">
      <c r="F596">
        <f t="shared" si="20"/>
        <v>578</v>
      </c>
      <c r="G596" s="57">
        <f t="shared" si="21"/>
        <v>93930891167.268478</v>
      </c>
    </row>
    <row r="597" spans="6:7">
      <c r="F597">
        <f t="shared" si="20"/>
        <v>579</v>
      </c>
      <c r="G597" s="57">
        <f t="shared" si="21"/>
        <v>96748817902.28653</v>
      </c>
    </row>
    <row r="598" spans="6:7">
      <c r="F598">
        <f t="shared" si="20"/>
        <v>580</v>
      </c>
      <c r="G598" s="57">
        <f t="shared" si="21"/>
        <v>99651282439.355133</v>
      </c>
    </row>
    <row r="599" spans="6:7">
      <c r="F599">
        <f t="shared" si="20"/>
        <v>581</v>
      </c>
      <c r="G599" s="57">
        <f t="shared" si="21"/>
        <v>102640820912.53578</v>
      </c>
    </row>
    <row r="600" spans="6:7">
      <c r="F600">
        <f t="shared" si="20"/>
        <v>582</v>
      </c>
      <c r="G600" s="57">
        <f t="shared" si="21"/>
        <v>105720045539.91185</v>
      </c>
    </row>
    <row r="601" spans="6:7">
      <c r="F601">
        <f t="shared" si="20"/>
        <v>583</v>
      </c>
      <c r="G601" s="57">
        <f t="shared" si="21"/>
        <v>108891646906.10921</v>
      </c>
    </row>
    <row r="602" spans="6:7">
      <c r="F602">
        <f t="shared" si="20"/>
        <v>584</v>
      </c>
      <c r="G602" s="57">
        <f t="shared" si="21"/>
        <v>112158396313.29248</v>
      </c>
    </row>
    <row r="603" spans="6:7">
      <c r="F603">
        <f t="shared" si="20"/>
        <v>585</v>
      </c>
      <c r="G603" s="57">
        <f t="shared" si="21"/>
        <v>115523148202.69125</v>
      </c>
    </row>
    <row r="604" spans="6:7">
      <c r="F604">
        <f t="shared" si="20"/>
        <v>586</v>
      </c>
      <c r="G604" s="57">
        <f t="shared" si="21"/>
        <v>118988842648.77199</v>
      </c>
    </row>
    <row r="605" spans="6:7">
      <c r="F605">
        <f t="shared" si="20"/>
        <v>587</v>
      </c>
      <c r="G605" s="57">
        <f t="shared" si="21"/>
        <v>122558507928.23515</v>
      </c>
    </row>
    <row r="606" spans="6:7">
      <c r="F606">
        <f t="shared" si="20"/>
        <v>588</v>
      </c>
      <c r="G606" s="57">
        <f t="shared" si="21"/>
        <v>126235263166.08221</v>
      </c>
    </row>
    <row r="607" spans="6:7">
      <c r="F607">
        <f t="shared" si="20"/>
        <v>589</v>
      </c>
      <c r="G607" s="57">
        <f t="shared" si="21"/>
        <v>130022321061.06468</v>
      </c>
    </row>
    <row r="608" spans="6:7">
      <c r="F608">
        <f t="shared" si="20"/>
        <v>590</v>
      </c>
      <c r="G608" s="57">
        <f t="shared" si="21"/>
        <v>133922990692.89662</v>
      </c>
    </row>
    <row r="609" spans="6:7">
      <c r="F609">
        <f t="shared" si="20"/>
        <v>591</v>
      </c>
      <c r="G609" s="57">
        <f t="shared" si="21"/>
        <v>137940680413.68353</v>
      </c>
    </row>
    <row r="610" spans="6:7">
      <c r="F610">
        <f t="shared" si="20"/>
        <v>592</v>
      </c>
      <c r="G610" s="57">
        <f t="shared" si="21"/>
        <v>142078900826.09402</v>
      </c>
    </row>
    <row r="611" spans="6:7">
      <c r="F611">
        <f t="shared" si="20"/>
        <v>593</v>
      </c>
      <c r="G611" s="57">
        <f t="shared" si="21"/>
        <v>146341267850.87683</v>
      </c>
    </row>
    <row r="612" spans="6:7">
      <c r="F612">
        <f t="shared" si="20"/>
        <v>594</v>
      </c>
      <c r="G612" s="57">
        <f t="shared" si="21"/>
        <v>150731505886.40314</v>
      </c>
    </row>
    <row r="613" spans="6:7">
      <c r="F613">
        <f t="shared" si="20"/>
        <v>595</v>
      </c>
      <c r="G613" s="57">
        <f t="shared" si="21"/>
        <v>155253451062.99524</v>
      </c>
    </row>
    <row r="614" spans="6:7">
      <c r="F614">
        <f t="shared" si="20"/>
        <v>596</v>
      </c>
      <c r="G614" s="57">
        <f t="shared" si="21"/>
        <v>159911054594.8851</v>
      </c>
    </row>
    <row r="615" spans="6:7">
      <c r="F615">
        <f t="shared" si="20"/>
        <v>597</v>
      </c>
      <c r="G615" s="57">
        <f t="shared" si="21"/>
        <v>164708386232.73166</v>
      </c>
    </row>
    <row r="616" spans="6:7">
      <c r="F616">
        <f t="shared" si="20"/>
        <v>598</v>
      </c>
      <c r="G616" s="57">
        <f t="shared" si="21"/>
        <v>169649637819.71362</v>
      </c>
    </row>
    <row r="617" spans="6:7">
      <c r="F617">
        <f t="shared" si="20"/>
        <v>599</v>
      </c>
      <c r="G617" s="57">
        <f t="shared" si="21"/>
        <v>174739126954.30502</v>
      </c>
    </row>
    <row r="618" spans="6:7">
      <c r="F618">
        <f t="shared" si="20"/>
        <v>600</v>
      </c>
      <c r="G618" s="57">
        <f t="shared" si="21"/>
        <v>179981300762.93417</v>
      </c>
    </row>
    <row r="619" spans="6:7">
      <c r="F619">
        <f t="shared" si="20"/>
        <v>601</v>
      </c>
      <c r="G619" s="57">
        <f t="shared" si="21"/>
        <v>185380739785.8222</v>
      </c>
    </row>
    <row r="620" spans="6:7">
      <c r="F620">
        <f t="shared" si="20"/>
        <v>602</v>
      </c>
      <c r="G620" s="57">
        <f t="shared" si="21"/>
        <v>190942161979.39688</v>
      </c>
    </row>
    <row r="621" spans="6:7">
      <c r="F621">
        <f t="shared" si="20"/>
        <v>603</v>
      </c>
      <c r="G621" s="57">
        <f t="shared" si="21"/>
        <v>196670426838.77878</v>
      </c>
    </row>
    <row r="622" spans="6:7">
      <c r="F622">
        <f t="shared" si="20"/>
        <v>604</v>
      </c>
      <c r="G622" s="57">
        <f t="shared" si="21"/>
        <v>202570539643.94214</v>
      </c>
    </row>
    <row r="623" spans="6:7">
      <c r="F623">
        <f t="shared" si="20"/>
        <v>605</v>
      </c>
      <c r="G623" s="57">
        <f t="shared" si="21"/>
        <v>208647655833.26041</v>
      </c>
    </row>
    <row r="624" spans="6:7">
      <c r="F624">
        <f t="shared" si="20"/>
        <v>606</v>
      </c>
      <c r="G624" s="57">
        <f t="shared" si="21"/>
        <v>214907085508.25821</v>
      </c>
    </row>
    <row r="625" spans="6:7">
      <c r="F625">
        <f t="shared" ref="F625:F688" si="22">F624+1</f>
        <v>607</v>
      </c>
      <c r="G625" s="57">
        <f t="shared" ref="G625:G688" si="23">G624+(G624*$C$12)</f>
        <v>221354298073.50595</v>
      </c>
    </row>
    <row r="626" spans="6:7">
      <c r="F626">
        <f t="shared" si="22"/>
        <v>608</v>
      </c>
      <c r="G626" s="57">
        <f t="shared" si="23"/>
        <v>227994927015.71112</v>
      </c>
    </row>
    <row r="627" spans="6:7">
      <c r="F627">
        <f t="shared" si="22"/>
        <v>609</v>
      </c>
      <c r="G627" s="57">
        <f t="shared" si="23"/>
        <v>234834774826.18246</v>
      </c>
    </row>
    <row r="628" spans="6:7">
      <c r="F628">
        <f t="shared" si="22"/>
        <v>610</v>
      </c>
      <c r="G628" s="57">
        <f t="shared" si="23"/>
        <v>241879818070.96793</v>
      </c>
    </row>
    <row r="629" spans="6:7">
      <c r="F629">
        <f t="shared" si="22"/>
        <v>611</v>
      </c>
      <c r="G629" s="57">
        <f t="shared" si="23"/>
        <v>249136212613.09695</v>
      </c>
    </row>
    <row r="630" spans="6:7">
      <c r="F630">
        <f t="shared" si="22"/>
        <v>612</v>
      </c>
      <c r="G630" s="57">
        <f t="shared" si="23"/>
        <v>256610298991.48987</v>
      </c>
    </row>
    <row r="631" spans="6:7">
      <c r="F631">
        <f t="shared" si="22"/>
        <v>613</v>
      </c>
      <c r="G631" s="57">
        <f t="shared" si="23"/>
        <v>264308607961.23456</v>
      </c>
    </row>
    <row r="632" spans="6:7">
      <c r="F632">
        <f t="shared" si="22"/>
        <v>614</v>
      </c>
      <c r="G632" s="57">
        <f t="shared" si="23"/>
        <v>272237866200.07159</v>
      </c>
    </row>
    <row r="633" spans="6:7">
      <c r="F633">
        <f t="shared" si="22"/>
        <v>615</v>
      </c>
      <c r="G633" s="57">
        <f t="shared" si="23"/>
        <v>280405002186.07373</v>
      </c>
    </row>
    <row r="634" spans="6:7">
      <c r="F634">
        <f t="shared" si="22"/>
        <v>616</v>
      </c>
      <c r="G634" s="57">
        <f t="shared" si="23"/>
        <v>288817152251.65594</v>
      </c>
    </row>
    <row r="635" spans="6:7">
      <c r="F635">
        <f t="shared" si="22"/>
        <v>617</v>
      </c>
      <c r="G635" s="57">
        <f t="shared" si="23"/>
        <v>297481666819.20563</v>
      </c>
    </row>
    <row r="636" spans="6:7">
      <c r="F636">
        <f t="shared" si="22"/>
        <v>618</v>
      </c>
      <c r="G636" s="57">
        <f t="shared" si="23"/>
        <v>306406116823.7818</v>
      </c>
    </row>
    <row r="637" spans="6:7">
      <c r="F637">
        <f t="shared" si="22"/>
        <v>619</v>
      </c>
      <c r="G637" s="57">
        <f t="shared" si="23"/>
        <v>315598300328.49524</v>
      </c>
    </row>
    <row r="638" spans="6:7">
      <c r="F638">
        <f t="shared" si="22"/>
        <v>620</v>
      </c>
      <c r="G638" s="57">
        <f t="shared" si="23"/>
        <v>325066249338.3501</v>
      </c>
    </row>
    <row r="639" spans="6:7">
      <c r="F639">
        <f t="shared" si="22"/>
        <v>621</v>
      </c>
      <c r="G639" s="57">
        <f t="shared" si="23"/>
        <v>334818236818.50061</v>
      </c>
    </row>
    <row r="640" spans="6:7">
      <c r="F640">
        <f t="shared" si="22"/>
        <v>622</v>
      </c>
      <c r="G640" s="57">
        <f t="shared" si="23"/>
        <v>344862783923.0556</v>
      </c>
    </row>
    <row r="641" spans="6:7">
      <c r="F641">
        <f t="shared" si="22"/>
        <v>623</v>
      </c>
      <c r="G641" s="57">
        <f t="shared" si="23"/>
        <v>355208667440.74725</v>
      </c>
    </row>
    <row r="642" spans="6:7">
      <c r="F642">
        <f t="shared" si="22"/>
        <v>624</v>
      </c>
      <c r="G642" s="57">
        <f t="shared" si="23"/>
        <v>365864927463.96967</v>
      </c>
    </row>
    <row r="643" spans="6:7">
      <c r="F643">
        <f t="shared" si="22"/>
        <v>625</v>
      </c>
      <c r="G643" s="57">
        <f t="shared" si="23"/>
        <v>376840875287.88873</v>
      </c>
    </row>
    <row r="644" spans="6:7">
      <c r="F644">
        <f t="shared" si="22"/>
        <v>626</v>
      </c>
      <c r="G644" s="57">
        <f t="shared" si="23"/>
        <v>388146101546.52539</v>
      </c>
    </row>
    <row r="645" spans="6:7">
      <c r="F645">
        <f t="shared" si="22"/>
        <v>627</v>
      </c>
      <c r="G645" s="57">
        <f t="shared" si="23"/>
        <v>399790484592.92114</v>
      </c>
    </row>
    <row r="646" spans="6:7">
      <c r="F646">
        <f t="shared" si="22"/>
        <v>628</v>
      </c>
      <c r="G646" s="57">
        <f t="shared" si="23"/>
        <v>411784199130.7088</v>
      </c>
    </row>
    <row r="647" spans="6:7">
      <c r="F647">
        <f t="shared" si="22"/>
        <v>629</v>
      </c>
      <c r="G647" s="57">
        <f t="shared" si="23"/>
        <v>424137725104.63007</v>
      </c>
    </row>
    <row r="648" spans="6:7">
      <c r="F648">
        <f t="shared" si="22"/>
        <v>630</v>
      </c>
      <c r="G648" s="57">
        <f t="shared" si="23"/>
        <v>436861856857.76898</v>
      </c>
    </row>
    <row r="649" spans="6:7">
      <c r="F649">
        <f t="shared" si="22"/>
        <v>631</v>
      </c>
      <c r="G649" s="57">
        <f t="shared" si="23"/>
        <v>449967712563.50208</v>
      </c>
    </row>
    <row r="650" spans="6:7">
      <c r="F650">
        <f t="shared" si="22"/>
        <v>632</v>
      </c>
      <c r="G650" s="57">
        <f t="shared" si="23"/>
        <v>463466743940.40717</v>
      </c>
    </row>
    <row r="651" spans="6:7">
      <c r="F651">
        <f t="shared" si="22"/>
        <v>633</v>
      </c>
      <c r="G651" s="57">
        <f t="shared" si="23"/>
        <v>477370746258.61938</v>
      </c>
    </row>
    <row r="652" spans="6:7">
      <c r="F652">
        <f t="shared" si="22"/>
        <v>634</v>
      </c>
      <c r="G652" s="57">
        <f t="shared" si="23"/>
        <v>491691868646.37799</v>
      </c>
    </row>
    <row r="653" spans="6:7">
      <c r="F653">
        <f t="shared" si="22"/>
        <v>635</v>
      </c>
      <c r="G653" s="57">
        <f t="shared" si="23"/>
        <v>506442624705.76935</v>
      </c>
    </row>
    <row r="654" spans="6:7">
      <c r="F654">
        <f t="shared" si="22"/>
        <v>636</v>
      </c>
      <c r="G654" s="57">
        <f t="shared" si="23"/>
        <v>521635903446.94244</v>
      </c>
    </row>
    <row r="655" spans="6:7">
      <c r="F655">
        <f t="shared" si="22"/>
        <v>637</v>
      </c>
      <c r="G655" s="57">
        <f t="shared" si="23"/>
        <v>537284980550.35071</v>
      </c>
    </row>
    <row r="656" spans="6:7">
      <c r="F656">
        <f t="shared" si="22"/>
        <v>638</v>
      </c>
      <c r="G656" s="57">
        <f t="shared" si="23"/>
        <v>553403529966.86121</v>
      </c>
    </row>
    <row r="657" spans="6:7">
      <c r="F657">
        <f t="shared" si="22"/>
        <v>639</v>
      </c>
      <c r="G657" s="57">
        <f t="shared" si="23"/>
        <v>570005635865.86707</v>
      </c>
    </row>
    <row r="658" spans="6:7">
      <c r="F658">
        <f t="shared" si="22"/>
        <v>640</v>
      </c>
      <c r="G658" s="57">
        <f t="shared" si="23"/>
        <v>587105804941.84302</v>
      </c>
    </row>
    <row r="659" spans="6:7">
      <c r="F659">
        <f t="shared" si="22"/>
        <v>641</v>
      </c>
      <c r="G659" s="57">
        <f t="shared" si="23"/>
        <v>604718979090.09827</v>
      </c>
    </row>
    <row r="660" spans="6:7">
      <c r="F660">
        <f t="shared" si="22"/>
        <v>642</v>
      </c>
      <c r="G660" s="57">
        <f t="shared" si="23"/>
        <v>622860548462.80127</v>
      </c>
    </row>
    <row r="661" spans="6:7">
      <c r="F661">
        <f t="shared" si="22"/>
        <v>643</v>
      </c>
      <c r="G661" s="57">
        <f t="shared" si="23"/>
        <v>641546364916.6853</v>
      </c>
    </row>
    <row r="662" spans="6:7">
      <c r="F662">
        <f t="shared" si="22"/>
        <v>644</v>
      </c>
      <c r="G662" s="57">
        <f t="shared" si="23"/>
        <v>660792755864.18591</v>
      </c>
    </row>
    <row r="663" spans="6:7">
      <c r="F663">
        <f t="shared" si="22"/>
        <v>645</v>
      </c>
      <c r="G663" s="57">
        <f t="shared" si="23"/>
        <v>680616538540.11145</v>
      </c>
    </row>
    <row r="664" spans="6:7">
      <c r="F664">
        <f t="shared" si="22"/>
        <v>646</v>
      </c>
      <c r="G664" s="57">
        <f t="shared" si="23"/>
        <v>701035034696.31482</v>
      </c>
    </row>
    <row r="665" spans="6:7">
      <c r="F665">
        <f t="shared" si="22"/>
        <v>647</v>
      </c>
      <c r="G665" s="57">
        <f t="shared" si="23"/>
        <v>722066085737.20422</v>
      </c>
    </row>
    <row r="666" spans="6:7">
      <c r="F666">
        <f t="shared" si="22"/>
        <v>648</v>
      </c>
      <c r="G666" s="57">
        <f t="shared" si="23"/>
        <v>743728068309.32031</v>
      </c>
    </row>
    <row r="667" spans="6:7">
      <c r="F667">
        <f t="shared" si="22"/>
        <v>649</v>
      </c>
      <c r="G667" s="57">
        <f t="shared" si="23"/>
        <v>766039910358.59998</v>
      </c>
    </row>
    <row r="668" spans="6:7">
      <c r="F668">
        <f t="shared" si="22"/>
        <v>650</v>
      </c>
      <c r="G668" s="57">
        <f t="shared" si="23"/>
        <v>789021107669.35803</v>
      </c>
    </row>
    <row r="669" spans="6:7">
      <c r="F669">
        <f t="shared" si="22"/>
        <v>651</v>
      </c>
      <c r="G669" s="57">
        <f t="shared" si="23"/>
        <v>812691740899.43872</v>
      </c>
    </row>
    <row r="670" spans="6:7">
      <c r="F670">
        <f t="shared" si="22"/>
        <v>652</v>
      </c>
      <c r="G670" s="57">
        <f t="shared" si="23"/>
        <v>837072493126.42188</v>
      </c>
    </row>
    <row r="671" spans="6:7">
      <c r="F671">
        <f t="shared" si="22"/>
        <v>653</v>
      </c>
      <c r="G671" s="57">
        <f t="shared" si="23"/>
        <v>862184667920.21448</v>
      </c>
    </row>
    <row r="672" spans="6:7">
      <c r="F672">
        <f t="shared" si="22"/>
        <v>654</v>
      </c>
      <c r="G672" s="57">
        <f t="shared" si="23"/>
        <v>888050207957.82092</v>
      </c>
    </row>
    <row r="673" spans="6:7">
      <c r="F673">
        <f t="shared" si="22"/>
        <v>655</v>
      </c>
      <c r="G673" s="57">
        <f t="shared" si="23"/>
        <v>914691714196.55554</v>
      </c>
    </row>
    <row r="674" spans="6:7">
      <c r="F674">
        <f t="shared" si="22"/>
        <v>656</v>
      </c>
      <c r="G674" s="57">
        <f t="shared" si="23"/>
        <v>942132465622.45215</v>
      </c>
    </row>
    <row r="675" spans="6:7">
      <c r="F675">
        <f t="shared" si="22"/>
        <v>657</v>
      </c>
      <c r="G675" s="57">
        <f t="shared" si="23"/>
        <v>970396439591.12573</v>
      </c>
    </row>
    <row r="676" spans="6:7">
      <c r="F676">
        <f t="shared" si="22"/>
        <v>658</v>
      </c>
      <c r="G676" s="57">
        <f t="shared" si="23"/>
        <v>999508332778.8595</v>
      </c>
    </row>
    <row r="677" spans="6:7">
      <c r="F677">
        <f t="shared" si="22"/>
        <v>659</v>
      </c>
      <c r="G677" s="57">
        <f t="shared" si="23"/>
        <v>1029493582762.2253</v>
      </c>
    </row>
    <row r="678" spans="6:7">
      <c r="F678">
        <f t="shared" si="22"/>
        <v>660</v>
      </c>
      <c r="G678" s="57">
        <f t="shared" si="23"/>
        <v>1060378390245.092</v>
      </c>
    </row>
    <row r="679" spans="6:7">
      <c r="F679">
        <f t="shared" si="22"/>
        <v>661</v>
      </c>
      <c r="G679" s="57">
        <f t="shared" si="23"/>
        <v>1092189741952.4448</v>
      </c>
    </row>
    <row r="680" spans="6:7">
      <c r="F680">
        <f t="shared" si="22"/>
        <v>662</v>
      </c>
      <c r="G680" s="57">
        <f t="shared" si="23"/>
        <v>1124955434211.0181</v>
      </c>
    </row>
    <row r="681" spans="6:7">
      <c r="F681">
        <f t="shared" si="22"/>
        <v>663</v>
      </c>
      <c r="G681" s="57">
        <f t="shared" si="23"/>
        <v>1158704097237.3486</v>
      </c>
    </row>
    <row r="682" spans="6:7">
      <c r="F682">
        <f t="shared" si="22"/>
        <v>664</v>
      </c>
      <c r="G682" s="57">
        <f t="shared" si="23"/>
        <v>1193465220154.469</v>
      </c>
    </row>
    <row r="683" spans="6:7">
      <c r="F683">
        <f t="shared" si="22"/>
        <v>665</v>
      </c>
      <c r="G683" s="57">
        <f t="shared" si="23"/>
        <v>1229269176759.103</v>
      </c>
    </row>
    <row r="684" spans="6:7">
      <c r="F684">
        <f t="shared" si="22"/>
        <v>666</v>
      </c>
      <c r="G684" s="57">
        <f t="shared" si="23"/>
        <v>1266147252061.8762</v>
      </c>
    </row>
    <row r="685" spans="6:7">
      <c r="F685">
        <f t="shared" si="22"/>
        <v>667</v>
      </c>
      <c r="G685" s="57">
        <f t="shared" si="23"/>
        <v>1304131669623.7324</v>
      </c>
    </row>
    <row r="686" spans="6:7">
      <c r="F686">
        <f t="shared" si="22"/>
        <v>668</v>
      </c>
      <c r="G686" s="57">
        <f t="shared" si="23"/>
        <v>1343255619712.4443</v>
      </c>
    </row>
    <row r="687" spans="6:7">
      <c r="F687">
        <f t="shared" si="22"/>
        <v>669</v>
      </c>
      <c r="G687" s="57">
        <f t="shared" si="23"/>
        <v>1383553288303.8176</v>
      </c>
    </row>
    <row r="688" spans="6:7">
      <c r="F688">
        <f t="shared" si="22"/>
        <v>670</v>
      </c>
      <c r="G688" s="57">
        <f t="shared" si="23"/>
        <v>1425059886952.9321</v>
      </c>
    </row>
    <row r="689" spans="6:7">
      <c r="F689">
        <f t="shared" ref="F689:F752" si="24">F688+1</f>
        <v>671</v>
      </c>
      <c r="G689" s="57">
        <f t="shared" ref="G689:G752" si="25">G688+(G688*$C$12)</f>
        <v>1467811683561.52</v>
      </c>
    </row>
    <row r="690" spans="6:7">
      <c r="F690">
        <f t="shared" si="24"/>
        <v>672</v>
      </c>
      <c r="G690" s="57">
        <f t="shared" si="25"/>
        <v>1511846034068.3657</v>
      </c>
    </row>
    <row r="691" spans="6:7">
      <c r="F691">
        <f t="shared" si="24"/>
        <v>673</v>
      </c>
      <c r="G691" s="57">
        <f t="shared" si="25"/>
        <v>1557201415090.4167</v>
      </c>
    </row>
    <row r="692" spans="6:7">
      <c r="F692">
        <f t="shared" si="24"/>
        <v>674</v>
      </c>
      <c r="G692" s="57">
        <f t="shared" si="25"/>
        <v>1603917457543.1292</v>
      </c>
    </row>
    <row r="693" spans="6:7">
      <c r="F693">
        <f t="shared" si="24"/>
        <v>675</v>
      </c>
      <c r="G693" s="57">
        <f t="shared" si="25"/>
        <v>1652034981269.4231</v>
      </c>
    </row>
    <row r="694" spans="6:7">
      <c r="F694">
        <f t="shared" si="24"/>
        <v>676</v>
      </c>
      <c r="G694" s="57">
        <f t="shared" si="25"/>
        <v>1701596030707.5059</v>
      </c>
    </row>
    <row r="695" spans="6:7">
      <c r="F695">
        <f t="shared" si="24"/>
        <v>677</v>
      </c>
      <c r="G695" s="57">
        <f t="shared" si="25"/>
        <v>1752643911628.731</v>
      </c>
    </row>
    <row r="696" spans="6:7">
      <c r="F696">
        <f t="shared" si="24"/>
        <v>678</v>
      </c>
      <c r="G696" s="57">
        <f t="shared" si="25"/>
        <v>1805223228977.5928</v>
      </c>
    </row>
    <row r="697" spans="6:7">
      <c r="F697">
        <f t="shared" si="24"/>
        <v>679</v>
      </c>
      <c r="G697" s="57">
        <f t="shared" si="25"/>
        <v>1859379925846.9207</v>
      </c>
    </row>
    <row r="698" spans="6:7">
      <c r="F698">
        <f t="shared" si="24"/>
        <v>680</v>
      </c>
      <c r="G698" s="57">
        <f t="shared" si="25"/>
        <v>1915161323622.3284</v>
      </c>
    </row>
    <row r="699" spans="6:7">
      <c r="F699">
        <f t="shared" si="24"/>
        <v>681</v>
      </c>
      <c r="G699" s="57">
        <f t="shared" si="25"/>
        <v>1972616163330.9983</v>
      </c>
    </row>
    <row r="700" spans="6:7">
      <c r="F700">
        <f t="shared" si="24"/>
        <v>682</v>
      </c>
      <c r="G700" s="57">
        <f t="shared" si="25"/>
        <v>2031794648230.9282</v>
      </c>
    </row>
    <row r="701" spans="6:7">
      <c r="F701">
        <f t="shared" si="24"/>
        <v>683</v>
      </c>
      <c r="G701" s="57">
        <f t="shared" si="25"/>
        <v>2092748487677.856</v>
      </c>
    </row>
    <row r="702" spans="6:7">
      <c r="F702">
        <f t="shared" si="24"/>
        <v>684</v>
      </c>
      <c r="G702" s="57">
        <f t="shared" si="25"/>
        <v>2155530942308.1917</v>
      </c>
    </row>
    <row r="703" spans="6:7">
      <c r="F703">
        <f t="shared" si="24"/>
        <v>685</v>
      </c>
      <c r="G703" s="57">
        <f t="shared" si="25"/>
        <v>2220196870577.4375</v>
      </c>
    </row>
    <row r="704" spans="6:7">
      <c r="F704">
        <f t="shared" si="24"/>
        <v>686</v>
      </c>
      <c r="G704" s="57">
        <f t="shared" si="25"/>
        <v>2286802776694.7607</v>
      </c>
    </row>
    <row r="705" spans="6:7">
      <c r="F705">
        <f t="shared" si="24"/>
        <v>687</v>
      </c>
      <c r="G705" s="57">
        <f t="shared" si="25"/>
        <v>2355406859995.6035</v>
      </c>
    </row>
    <row r="706" spans="6:7">
      <c r="F706">
        <f t="shared" si="24"/>
        <v>688</v>
      </c>
      <c r="G706" s="57">
        <f t="shared" si="25"/>
        <v>2426069065795.4717</v>
      </c>
    </row>
    <row r="707" spans="6:7">
      <c r="F707">
        <f t="shared" si="24"/>
        <v>689</v>
      </c>
      <c r="G707" s="57">
        <f t="shared" si="25"/>
        <v>2498851137769.3359</v>
      </c>
    </row>
    <row r="708" spans="6:7">
      <c r="F708">
        <f t="shared" si="24"/>
        <v>690</v>
      </c>
      <c r="G708" s="57">
        <f t="shared" si="25"/>
        <v>2573816671902.416</v>
      </c>
    </row>
    <row r="709" spans="6:7">
      <c r="F709">
        <f t="shared" si="24"/>
        <v>691</v>
      </c>
      <c r="G709" s="57">
        <f t="shared" si="25"/>
        <v>2651031172059.4883</v>
      </c>
    </row>
    <row r="710" spans="6:7">
      <c r="F710">
        <f t="shared" si="24"/>
        <v>692</v>
      </c>
      <c r="G710" s="57">
        <f t="shared" si="25"/>
        <v>2730562107221.2729</v>
      </c>
    </row>
    <row r="711" spans="6:7">
      <c r="F711">
        <f t="shared" si="24"/>
        <v>693</v>
      </c>
      <c r="G711" s="57">
        <f t="shared" si="25"/>
        <v>2812478970437.9111</v>
      </c>
    </row>
    <row r="712" spans="6:7">
      <c r="F712">
        <f t="shared" si="24"/>
        <v>694</v>
      </c>
      <c r="G712" s="57">
        <f t="shared" si="25"/>
        <v>2896853339551.0483</v>
      </c>
    </row>
    <row r="713" spans="6:7">
      <c r="F713">
        <f t="shared" si="24"/>
        <v>695</v>
      </c>
      <c r="G713" s="57">
        <f t="shared" si="25"/>
        <v>2983758939737.5796</v>
      </c>
    </row>
    <row r="714" spans="6:7">
      <c r="F714">
        <f t="shared" si="24"/>
        <v>696</v>
      </c>
      <c r="G714" s="57">
        <f t="shared" si="25"/>
        <v>3073271707929.707</v>
      </c>
    </row>
    <row r="715" spans="6:7">
      <c r="F715">
        <f t="shared" si="24"/>
        <v>697</v>
      </c>
      <c r="G715" s="57">
        <f t="shared" si="25"/>
        <v>3165469859167.5981</v>
      </c>
    </row>
    <row r="716" spans="6:7">
      <c r="F716">
        <f t="shared" si="24"/>
        <v>698</v>
      </c>
      <c r="G716" s="57">
        <f t="shared" si="25"/>
        <v>3260433954942.626</v>
      </c>
    </row>
    <row r="717" spans="6:7">
      <c r="F717">
        <f t="shared" si="24"/>
        <v>699</v>
      </c>
      <c r="G717" s="57">
        <f t="shared" si="25"/>
        <v>3358246973590.9048</v>
      </c>
    </row>
    <row r="718" spans="6:7">
      <c r="F718">
        <f t="shared" si="24"/>
        <v>700</v>
      </c>
      <c r="G718" s="57">
        <f t="shared" si="25"/>
        <v>3458994382798.6318</v>
      </c>
    </row>
    <row r="719" spans="6:7">
      <c r="F719">
        <f t="shared" si="24"/>
        <v>701</v>
      </c>
      <c r="G719" s="57">
        <f t="shared" si="25"/>
        <v>3562764214282.5908</v>
      </c>
    </row>
    <row r="720" spans="6:7">
      <c r="F720">
        <f t="shared" si="24"/>
        <v>702</v>
      </c>
      <c r="G720" s="57">
        <f t="shared" si="25"/>
        <v>3669647140711.0684</v>
      </c>
    </row>
    <row r="721" spans="6:7">
      <c r="F721">
        <f t="shared" si="24"/>
        <v>703</v>
      </c>
      <c r="G721" s="57">
        <f t="shared" si="25"/>
        <v>3779736554932.4004</v>
      </c>
    </row>
    <row r="722" spans="6:7">
      <c r="F722">
        <f t="shared" si="24"/>
        <v>704</v>
      </c>
      <c r="G722" s="57">
        <f t="shared" si="25"/>
        <v>3893128651580.3726</v>
      </c>
    </row>
    <row r="723" spans="6:7">
      <c r="F723">
        <f t="shared" si="24"/>
        <v>705</v>
      </c>
      <c r="G723" s="57">
        <f t="shared" si="25"/>
        <v>4009922511127.7837</v>
      </c>
    </row>
    <row r="724" spans="6:7">
      <c r="F724">
        <f t="shared" si="24"/>
        <v>706</v>
      </c>
      <c r="G724" s="57">
        <f t="shared" si="25"/>
        <v>4130220186461.6172</v>
      </c>
    </row>
    <row r="725" spans="6:7">
      <c r="F725">
        <f t="shared" si="24"/>
        <v>707</v>
      </c>
      <c r="G725" s="57">
        <f t="shared" si="25"/>
        <v>4254126792055.4658</v>
      </c>
    </row>
    <row r="726" spans="6:7">
      <c r="F726">
        <f t="shared" si="24"/>
        <v>708</v>
      </c>
      <c r="G726" s="57">
        <f t="shared" si="25"/>
        <v>4381750595817.1299</v>
      </c>
    </row>
    <row r="727" spans="6:7">
      <c r="F727">
        <f t="shared" si="24"/>
        <v>709</v>
      </c>
      <c r="G727" s="57">
        <f t="shared" si="25"/>
        <v>4513203113691.6436</v>
      </c>
    </row>
    <row r="728" spans="6:7">
      <c r="F728">
        <f t="shared" si="24"/>
        <v>710</v>
      </c>
      <c r="G728" s="57">
        <f t="shared" si="25"/>
        <v>4648599207102.3926</v>
      </c>
    </row>
    <row r="729" spans="6:7">
      <c r="F729">
        <f t="shared" si="24"/>
        <v>711</v>
      </c>
      <c r="G729" s="57">
        <f t="shared" si="25"/>
        <v>4788057183315.4648</v>
      </c>
    </row>
    <row r="730" spans="6:7">
      <c r="F730">
        <f t="shared" si="24"/>
        <v>712</v>
      </c>
      <c r="G730" s="57">
        <f t="shared" si="25"/>
        <v>4931698898814.9287</v>
      </c>
    </row>
    <row r="731" spans="6:7">
      <c r="F731">
        <f t="shared" si="24"/>
        <v>713</v>
      </c>
      <c r="G731" s="57">
        <f t="shared" si="25"/>
        <v>5079649865779.377</v>
      </c>
    </row>
    <row r="732" spans="6:7">
      <c r="F732">
        <f t="shared" si="24"/>
        <v>714</v>
      </c>
      <c r="G732" s="57">
        <f t="shared" si="25"/>
        <v>5232039361752.7578</v>
      </c>
    </row>
    <row r="733" spans="6:7">
      <c r="F733">
        <f t="shared" si="24"/>
        <v>715</v>
      </c>
      <c r="G733" s="57">
        <f t="shared" si="25"/>
        <v>5389000542605.3408</v>
      </c>
    </row>
    <row r="734" spans="6:7">
      <c r="F734">
        <f t="shared" si="24"/>
        <v>716</v>
      </c>
      <c r="G734" s="57">
        <f t="shared" si="25"/>
        <v>5550670558883.501</v>
      </c>
    </row>
    <row r="735" spans="6:7">
      <c r="F735">
        <f t="shared" si="24"/>
        <v>717</v>
      </c>
      <c r="G735" s="57">
        <f t="shared" si="25"/>
        <v>5717190675650.0059</v>
      </c>
    </row>
    <row r="736" spans="6:7">
      <c r="F736">
        <f t="shared" si="24"/>
        <v>718</v>
      </c>
      <c r="G736" s="57">
        <f t="shared" si="25"/>
        <v>5888706395919.5059</v>
      </c>
    </row>
    <row r="737" spans="6:7">
      <c r="F737">
        <f t="shared" si="24"/>
        <v>719</v>
      </c>
      <c r="G737" s="57">
        <f t="shared" si="25"/>
        <v>6065367587797.0908</v>
      </c>
    </row>
    <row r="738" spans="6:7">
      <c r="F738">
        <f t="shared" si="24"/>
        <v>720</v>
      </c>
      <c r="G738" s="57">
        <f t="shared" si="25"/>
        <v>6247328615431.0039</v>
      </c>
    </row>
    <row r="739" spans="6:7">
      <c r="F739">
        <f t="shared" si="24"/>
        <v>721</v>
      </c>
      <c r="G739" s="57">
        <f t="shared" si="25"/>
        <v>6434748473893.9336</v>
      </c>
    </row>
    <row r="740" spans="6:7">
      <c r="F740">
        <f t="shared" si="24"/>
        <v>722</v>
      </c>
      <c r="G740" s="57">
        <f t="shared" si="25"/>
        <v>6627790928110.752</v>
      </c>
    </row>
    <row r="741" spans="6:7">
      <c r="F741">
        <f t="shared" si="24"/>
        <v>723</v>
      </c>
      <c r="G741" s="57">
        <f t="shared" si="25"/>
        <v>6826624655954.0742</v>
      </c>
    </row>
    <row r="742" spans="6:7">
      <c r="F742">
        <f t="shared" si="24"/>
        <v>724</v>
      </c>
      <c r="G742" s="57">
        <f t="shared" si="25"/>
        <v>7031423395632.6963</v>
      </c>
    </row>
    <row r="743" spans="6:7">
      <c r="F743">
        <f t="shared" si="24"/>
        <v>725</v>
      </c>
      <c r="G743" s="57">
        <f t="shared" si="25"/>
        <v>7242366097501.6768</v>
      </c>
    </row>
    <row r="744" spans="6:7">
      <c r="F744">
        <f t="shared" si="24"/>
        <v>726</v>
      </c>
      <c r="G744" s="57">
        <f t="shared" si="25"/>
        <v>7459637080426.7266</v>
      </c>
    </row>
    <row r="745" spans="6:7">
      <c r="F745">
        <f t="shared" si="24"/>
        <v>727</v>
      </c>
      <c r="G745" s="57">
        <f t="shared" si="25"/>
        <v>7683426192839.5283</v>
      </c>
    </row>
    <row r="746" spans="6:7">
      <c r="F746">
        <f t="shared" si="24"/>
        <v>728</v>
      </c>
      <c r="G746" s="57">
        <f t="shared" si="25"/>
        <v>7913928978624.7139</v>
      </c>
    </row>
    <row r="747" spans="6:7">
      <c r="F747">
        <f t="shared" si="24"/>
        <v>729</v>
      </c>
      <c r="G747" s="57">
        <f t="shared" si="25"/>
        <v>8151346847983.4551</v>
      </c>
    </row>
    <row r="748" spans="6:7">
      <c r="F748">
        <f t="shared" si="24"/>
        <v>730</v>
      </c>
      <c r="G748" s="57">
        <f t="shared" si="25"/>
        <v>8395887253422.959</v>
      </c>
    </row>
    <row r="749" spans="6:7">
      <c r="F749">
        <f t="shared" si="24"/>
        <v>731</v>
      </c>
      <c r="G749" s="57">
        <f t="shared" si="25"/>
        <v>8647763871025.6475</v>
      </c>
    </row>
    <row r="750" spans="6:7">
      <c r="F750">
        <f t="shared" si="24"/>
        <v>732</v>
      </c>
      <c r="G750" s="57">
        <f t="shared" si="25"/>
        <v>8907196787156.416</v>
      </c>
    </row>
    <row r="751" spans="6:7">
      <c r="F751">
        <f t="shared" si="24"/>
        <v>733</v>
      </c>
      <c r="G751" s="57">
        <f t="shared" si="25"/>
        <v>9174412690771.1094</v>
      </c>
    </row>
    <row r="752" spans="6:7">
      <c r="F752">
        <f t="shared" si="24"/>
        <v>734</v>
      </c>
      <c r="G752" s="57">
        <f t="shared" si="25"/>
        <v>9449645071494.2422</v>
      </c>
    </row>
    <row r="753" spans="6:7">
      <c r="F753">
        <f t="shared" ref="F753:F816" si="26">F752+1</f>
        <v>735</v>
      </c>
      <c r="G753" s="57">
        <f t="shared" ref="G753:G816" si="27">G752+(G752*$C$12)</f>
        <v>9733134423639.0703</v>
      </c>
    </row>
    <row r="754" spans="6:7">
      <c r="F754">
        <f t="shared" si="26"/>
        <v>736</v>
      </c>
      <c r="G754" s="57">
        <f t="shared" si="27"/>
        <v>10025128456348.242</v>
      </c>
    </row>
    <row r="755" spans="6:7">
      <c r="F755">
        <f t="shared" si="26"/>
        <v>737</v>
      </c>
      <c r="G755" s="57">
        <f t="shared" si="27"/>
        <v>10325882310038.689</v>
      </c>
    </row>
    <row r="756" spans="6:7">
      <c r="F756">
        <f t="shared" si="26"/>
        <v>738</v>
      </c>
      <c r="G756" s="57">
        <f t="shared" si="27"/>
        <v>10635658779339.85</v>
      </c>
    </row>
    <row r="757" spans="6:7">
      <c r="F757">
        <f t="shared" si="26"/>
        <v>739</v>
      </c>
      <c r="G757" s="57">
        <f t="shared" si="27"/>
        <v>10954728542720.045</v>
      </c>
    </row>
    <row r="758" spans="6:7">
      <c r="F758">
        <f t="shared" si="26"/>
        <v>740</v>
      </c>
      <c r="G758" s="57">
        <f t="shared" si="27"/>
        <v>11283370399001.646</v>
      </c>
    </row>
    <row r="759" spans="6:7">
      <c r="F759">
        <f t="shared" si="26"/>
        <v>741</v>
      </c>
      <c r="G759" s="57">
        <f t="shared" si="27"/>
        <v>11621871510971.695</v>
      </c>
    </row>
    <row r="760" spans="6:7">
      <c r="F760">
        <f t="shared" si="26"/>
        <v>742</v>
      </c>
      <c r="G760" s="57">
        <f t="shared" si="27"/>
        <v>11970527656300.846</v>
      </c>
    </row>
    <row r="761" spans="6:7">
      <c r="F761">
        <f t="shared" si="26"/>
        <v>743</v>
      </c>
      <c r="G761" s="57">
        <f t="shared" si="27"/>
        <v>12329643485989.871</v>
      </c>
    </row>
    <row r="762" spans="6:7">
      <c r="F762">
        <f t="shared" si="26"/>
        <v>744</v>
      </c>
      <c r="G762" s="57">
        <f t="shared" si="27"/>
        <v>12699532790569.566</v>
      </c>
    </row>
    <row r="763" spans="6:7">
      <c r="F763">
        <f t="shared" si="26"/>
        <v>745</v>
      </c>
      <c r="G763" s="57">
        <f t="shared" si="27"/>
        <v>13080518774286.654</v>
      </c>
    </row>
    <row r="764" spans="6:7">
      <c r="F764">
        <f t="shared" si="26"/>
        <v>746</v>
      </c>
      <c r="G764" s="57">
        <f t="shared" si="27"/>
        <v>13472934337515.254</v>
      </c>
    </row>
    <row r="765" spans="6:7">
      <c r="F765">
        <f t="shared" si="26"/>
        <v>747</v>
      </c>
      <c r="G765" s="57">
        <f t="shared" si="27"/>
        <v>13877122367640.711</v>
      </c>
    </row>
    <row r="766" spans="6:7">
      <c r="F766">
        <f t="shared" si="26"/>
        <v>748</v>
      </c>
      <c r="G766" s="57">
        <f t="shared" si="27"/>
        <v>14293436038669.932</v>
      </c>
    </row>
    <row r="767" spans="6:7">
      <c r="F767">
        <f t="shared" si="26"/>
        <v>749</v>
      </c>
      <c r="G767" s="57">
        <f t="shared" si="27"/>
        <v>14722239119830.029</v>
      </c>
    </row>
    <row r="768" spans="6:7">
      <c r="F768">
        <f t="shared" si="26"/>
        <v>750</v>
      </c>
      <c r="G768" s="57">
        <f t="shared" si="27"/>
        <v>15163906293424.93</v>
      </c>
    </row>
    <row r="769" spans="6:7">
      <c r="F769">
        <f t="shared" si="26"/>
        <v>751</v>
      </c>
      <c r="G769" s="57">
        <f t="shared" si="27"/>
        <v>15618823482227.678</v>
      </c>
    </row>
    <row r="770" spans="6:7">
      <c r="F770">
        <f t="shared" si="26"/>
        <v>752</v>
      </c>
      <c r="G770" s="57">
        <f t="shared" si="27"/>
        <v>16087388186694.508</v>
      </c>
    </row>
    <row r="771" spans="6:7">
      <c r="F771">
        <f t="shared" si="26"/>
        <v>753</v>
      </c>
      <c r="G771" s="57">
        <f t="shared" si="27"/>
        <v>16570009832295.344</v>
      </c>
    </row>
    <row r="772" spans="6:7">
      <c r="F772">
        <f t="shared" si="26"/>
        <v>754</v>
      </c>
      <c r="G772" s="57">
        <f t="shared" si="27"/>
        <v>17067110127264.203</v>
      </c>
    </row>
    <row r="773" spans="6:7">
      <c r="F773">
        <f t="shared" si="26"/>
        <v>755</v>
      </c>
      <c r="G773" s="57">
        <f t="shared" si="27"/>
        <v>17579123431082.129</v>
      </c>
    </row>
    <row r="774" spans="6:7">
      <c r="F774">
        <f t="shared" si="26"/>
        <v>756</v>
      </c>
      <c r="G774" s="57">
        <f t="shared" si="27"/>
        <v>18106497134014.594</v>
      </c>
    </row>
    <row r="775" spans="6:7">
      <c r="F775">
        <f t="shared" si="26"/>
        <v>757</v>
      </c>
      <c r="G775" s="57">
        <f t="shared" si="27"/>
        <v>18649692048035.031</v>
      </c>
    </row>
    <row r="776" spans="6:7">
      <c r="F776">
        <f t="shared" si="26"/>
        <v>758</v>
      </c>
      <c r="G776" s="57">
        <f t="shared" si="27"/>
        <v>19209182809476.082</v>
      </c>
    </row>
    <row r="777" spans="6:7">
      <c r="F777">
        <f t="shared" si="26"/>
        <v>759</v>
      </c>
      <c r="G777" s="57">
        <f t="shared" si="27"/>
        <v>19785458293760.363</v>
      </c>
    </row>
    <row r="778" spans="6:7">
      <c r="F778">
        <f t="shared" si="26"/>
        <v>760</v>
      </c>
      <c r="G778" s="57">
        <f t="shared" si="27"/>
        <v>20379022042573.176</v>
      </c>
    </row>
    <row r="779" spans="6:7">
      <c r="F779">
        <f t="shared" si="26"/>
        <v>761</v>
      </c>
      <c r="G779" s="57">
        <f t="shared" si="27"/>
        <v>20990392703850.371</v>
      </c>
    </row>
    <row r="780" spans="6:7">
      <c r="F780">
        <f t="shared" si="26"/>
        <v>762</v>
      </c>
      <c r="G780" s="57">
        <f t="shared" si="27"/>
        <v>21620104484965.883</v>
      </c>
    </row>
    <row r="781" spans="6:7">
      <c r="F781">
        <f t="shared" si="26"/>
        <v>763</v>
      </c>
      <c r="G781" s="57">
        <f t="shared" si="27"/>
        <v>22268707619514.859</v>
      </c>
    </row>
    <row r="782" spans="6:7">
      <c r="F782">
        <f t="shared" si="26"/>
        <v>764</v>
      </c>
      <c r="G782" s="57">
        <f t="shared" si="27"/>
        <v>22936768848100.305</v>
      </c>
    </row>
    <row r="783" spans="6:7">
      <c r="F783">
        <f t="shared" si="26"/>
        <v>765</v>
      </c>
      <c r="G783" s="57">
        <f t="shared" si="27"/>
        <v>23624871913543.312</v>
      </c>
    </row>
    <row r="784" spans="6:7">
      <c r="F784">
        <f t="shared" si="26"/>
        <v>766</v>
      </c>
      <c r="G784" s="57">
        <f t="shared" si="27"/>
        <v>24333618070949.613</v>
      </c>
    </row>
    <row r="785" spans="6:7">
      <c r="F785">
        <f t="shared" si="26"/>
        <v>767</v>
      </c>
      <c r="G785" s="57">
        <f t="shared" si="27"/>
        <v>25063626613078.102</v>
      </c>
    </row>
    <row r="786" spans="6:7">
      <c r="F786">
        <f t="shared" si="26"/>
        <v>768</v>
      </c>
      <c r="G786" s="57">
        <f t="shared" si="27"/>
        <v>25815535411470.445</v>
      </c>
    </row>
    <row r="787" spans="6:7">
      <c r="F787">
        <f t="shared" si="26"/>
        <v>769</v>
      </c>
      <c r="G787" s="57">
        <f t="shared" si="27"/>
        <v>26590001473814.559</v>
      </c>
    </row>
    <row r="788" spans="6:7">
      <c r="F788">
        <f t="shared" si="26"/>
        <v>770</v>
      </c>
      <c r="G788" s="57">
        <f t="shared" si="27"/>
        <v>27387701518028.996</v>
      </c>
    </row>
    <row r="789" spans="6:7">
      <c r="F789">
        <f t="shared" si="26"/>
        <v>771</v>
      </c>
      <c r="G789" s="57">
        <f t="shared" si="27"/>
        <v>28209332563569.867</v>
      </c>
    </row>
    <row r="790" spans="6:7">
      <c r="F790">
        <f t="shared" si="26"/>
        <v>772</v>
      </c>
      <c r="G790" s="57">
        <f t="shared" si="27"/>
        <v>29055612540476.965</v>
      </c>
    </row>
    <row r="791" spans="6:7">
      <c r="F791">
        <f t="shared" si="26"/>
        <v>773</v>
      </c>
      <c r="G791" s="57">
        <f t="shared" si="27"/>
        <v>29927280916691.273</v>
      </c>
    </row>
    <row r="792" spans="6:7">
      <c r="F792">
        <f t="shared" si="26"/>
        <v>774</v>
      </c>
      <c r="G792" s="57">
        <f t="shared" si="27"/>
        <v>30825099344192.012</v>
      </c>
    </row>
    <row r="793" spans="6:7">
      <c r="F793">
        <f t="shared" si="26"/>
        <v>775</v>
      </c>
      <c r="G793" s="57">
        <f t="shared" si="27"/>
        <v>31749852324517.773</v>
      </c>
    </row>
    <row r="794" spans="6:7">
      <c r="F794">
        <f t="shared" si="26"/>
        <v>776</v>
      </c>
      <c r="G794" s="57">
        <f t="shared" si="27"/>
        <v>32702347894253.305</v>
      </c>
    </row>
    <row r="795" spans="6:7">
      <c r="F795">
        <f t="shared" si="26"/>
        <v>777</v>
      </c>
      <c r="G795" s="57">
        <f t="shared" si="27"/>
        <v>33683418331080.902</v>
      </c>
    </row>
    <row r="796" spans="6:7">
      <c r="F796">
        <f t="shared" si="26"/>
        <v>778</v>
      </c>
      <c r="G796" s="57">
        <f t="shared" si="27"/>
        <v>34693920881013.328</v>
      </c>
    </row>
    <row r="797" spans="6:7">
      <c r="F797">
        <f t="shared" si="26"/>
        <v>779</v>
      </c>
      <c r="G797" s="57">
        <f t="shared" si="27"/>
        <v>35734738507443.727</v>
      </c>
    </row>
    <row r="798" spans="6:7">
      <c r="F798">
        <f t="shared" si="26"/>
        <v>780</v>
      </c>
      <c r="G798" s="57">
        <f t="shared" si="27"/>
        <v>36806780662667.039</v>
      </c>
    </row>
    <row r="799" spans="6:7">
      <c r="F799">
        <f t="shared" si="26"/>
        <v>781</v>
      </c>
      <c r="G799" s="57">
        <f t="shared" si="27"/>
        <v>37910984082547.047</v>
      </c>
    </row>
    <row r="800" spans="6:7">
      <c r="F800">
        <f t="shared" si="26"/>
        <v>782</v>
      </c>
      <c r="G800" s="57">
        <f t="shared" si="27"/>
        <v>39048313605023.461</v>
      </c>
    </row>
    <row r="801" spans="6:7">
      <c r="F801">
        <f t="shared" si="26"/>
        <v>783</v>
      </c>
      <c r="G801" s="57">
        <f t="shared" si="27"/>
        <v>40219763013174.164</v>
      </c>
    </row>
    <row r="802" spans="6:7">
      <c r="F802">
        <f t="shared" si="26"/>
        <v>784</v>
      </c>
      <c r="G802" s="57">
        <f t="shared" si="27"/>
        <v>41426355903569.391</v>
      </c>
    </row>
    <row r="803" spans="6:7">
      <c r="F803">
        <f t="shared" si="26"/>
        <v>785</v>
      </c>
      <c r="G803" s="57">
        <f t="shared" si="27"/>
        <v>42669146580676.469</v>
      </c>
    </row>
    <row r="804" spans="6:7">
      <c r="F804">
        <f t="shared" si="26"/>
        <v>786</v>
      </c>
      <c r="G804" s="57">
        <f t="shared" si="27"/>
        <v>43949220978096.766</v>
      </c>
    </row>
    <row r="805" spans="6:7">
      <c r="F805">
        <f t="shared" si="26"/>
        <v>787</v>
      </c>
      <c r="G805" s="57">
        <f t="shared" si="27"/>
        <v>45267697607439.672</v>
      </c>
    </row>
    <row r="806" spans="6:7">
      <c r="F806">
        <f t="shared" si="26"/>
        <v>788</v>
      </c>
      <c r="G806" s="57">
        <f t="shared" si="27"/>
        <v>46625728535662.859</v>
      </c>
    </row>
    <row r="807" spans="6:7">
      <c r="F807">
        <f t="shared" si="26"/>
        <v>789</v>
      </c>
      <c r="G807" s="57">
        <f t="shared" si="27"/>
        <v>48024500391732.742</v>
      </c>
    </row>
    <row r="808" spans="6:7">
      <c r="F808">
        <f t="shared" si="26"/>
        <v>790</v>
      </c>
      <c r="G808" s="57">
        <f t="shared" si="27"/>
        <v>49465235403484.727</v>
      </c>
    </row>
    <row r="809" spans="6:7">
      <c r="F809">
        <f t="shared" si="26"/>
        <v>791</v>
      </c>
      <c r="G809" s="57">
        <f t="shared" si="27"/>
        <v>50949192465589.266</v>
      </c>
    </row>
    <row r="810" spans="6:7">
      <c r="F810">
        <f t="shared" si="26"/>
        <v>792</v>
      </c>
      <c r="G810" s="57">
        <f t="shared" si="27"/>
        <v>52477668239556.945</v>
      </c>
    </row>
    <row r="811" spans="6:7">
      <c r="F811">
        <f t="shared" si="26"/>
        <v>793</v>
      </c>
      <c r="G811" s="57">
        <f t="shared" si="27"/>
        <v>54051998286743.656</v>
      </c>
    </row>
    <row r="812" spans="6:7">
      <c r="F812">
        <f t="shared" si="26"/>
        <v>794</v>
      </c>
      <c r="G812" s="57">
        <f t="shared" si="27"/>
        <v>55673558235345.969</v>
      </c>
    </row>
    <row r="813" spans="6:7">
      <c r="F813">
        <f t="shared" si="26"/>
        <v>795</v>
      </c>
      <c r="G813" s="57">
        <f t="shared" si="27"/>
        <v>57343764982406.344</v>
      </c>
    </row>
    <row r="814" spans="6:7">
      <c r="F814">
        <f t="shared" si="26"/>
        <v>796</v>
      </c>
      <c r="G814" s="57">
        <f t="shared" si="27"/>
        <v>59064077931878.531</v>
      </c>
    </row>
    <row r="815" spans="6:7">
      <c r="F815">
        <f t="shared" si="26"/>
        <v>797</v>
      </c>
      <c r="G815" s="57">
        <f t="shared" si="27"/>
        <v>60836000269834.891</v>
      </c>
    </row>
    <row r="816" spans="6:7">
      <c r="F816">
        <f t="shared" si="26"/>
        <v>798</v>
      </c>
      <c r="G816" s="57">
        <f t="shared" si="27"/>
        <v>62661080277929.938</v>
      </c>
    </row>
    <row r="817" spans="6:7">
      <c r="F817">
        <f t="shared" ref="F817:F880" si="28">F816+1</f>
        <v>799</v>
      </c>
      <c r="G817" s="57">
        <f t="shared" ref="G817:G880" si="29">G816+(G816*$C$12)</f>
        <v>64540912686267.836</v>
      </c>
    </row>
    <row r="818" spans="6:7">
      <c r="F818">
        <f t="shared" si="28"/>
        <v>800</v>
      </c>
      <c r="G818" s="57">
        <f t="shared" si="29"/>
        <v>66477140066855.867</v>
      </c>
    </row>
    <row r="819" spans="6:7">
      <c r="F819">
        <f t="shared" si="28"/>
        <v>801</v>
      </c>
      <c r="G819" s="57">
        <f t="shared" si="29"/>
        <v>68471454268861.547</v>
      </c>
    </row>
    <row r="820" spans="6:7">
      <c r="F820">
        <f t="shared" si="28"/>
        <v>802</v>
      </c>
      <c r="G820" s="57">
        <f t="shared" si="29"/>
        <v>70525597896927.391</v>
      </c>
    </row>
    <row r="821" spans="6:7">
      <c r="F821">
        <f t="shared" si="28"/>
        <v>803</v>
      </c>
      <c r="G821" s="57">
        <f t="shared" si="29"/>
        <v>72641365833835.219</v>
      </c>
    </row>
    <row r="822" spans="6:7">
      <c r="F822">
        <f t="shared" si="28"/>
        <v>804</v>
      </c>
      <c r="G822" s="57">
        <f t="shared" si="29"/>
        <v>74820606808850.281</v>
      </c>
    </row>
    <row r="823" spans="6:7">
      <c r="F823">
        <f t="shared" si="28"/>
        <v>805</v>
      </c>
      <c r="G823" s="57">
        <f t="shared" si="29"/>
        <v>77065225013115.797</v>
      </c>
    </row>
    <row r="824" spans="6:7">
      <c r="F824">
        <f t="shared" si="28"/>
        <v>806</v>
      </c>
      <c r="G824" s="57">
        <f t="shared" si="29"/>
        <v>79377181763509.266</v>
      </c>
    </row>
    <row r="825" spans="6:7">
      <c r="F825">
        <f t="shared" si="28"/>
        <v>807</v>
      </c>
      <c r="G825" s="57">
        <f t="shared" si="29"/>
        <v>81758497216414.547</v>
      </c>
    </row>
    <row r="826" spans="6:7">
      <c r="F826">
        <f t="shared" si="28"/>
        <v>808</v>
      </c>
      <c r="G826" s="57">
        <f t="shared" si="29"/>
        <v>84211252132906.984</v>
      </c>
    </row>
    <row r="827" spans="6:7">
      <c r="F827">
        <f t="shared" si="28"/>
        <v>809</v>
      </c>
      <c r="G827" s="57">
        <f t="shared" si="29"/>
        <v>86737589696894.188</v>
      </c>
    </row>
    <row r="828" spans="6:7">
      <c r="F828">
        <f t="shared" si="28"/>
        <v>810</v>
      </c>
      <c r="G828" s="57">
        <f t="shared" si="29"/>
        <v>89339717387801.016</v>
      </c>
    </row>
    <row r="829" spans="6:7">
      <c r="F829">
        <f t="shared" si="28"/>
        <v>811</v>
      </c>
      <c r="G829" s="57">
        <f t="shared" si="29"/>
        <v>92019908909435.047</v>
      </c>
    </row>
    <row r="830" spans="6:7">
      <c r="F830">
        <f t="shared" si="28"/>
        <v>812</v>
      </c>
      <c r="G830" s="57">
        <f t="shared" si="29"/>
        <v>94780506176718.094</v>
      </c>
    </row>
    <row r="831" spans="6:7">
      <c r="F831">
        <f t="shared" si="28"/>
        <v>813</v>
      </c>
      <c r="G831" s="57">
        <f t="shared" si="29"/>
        <v>97623921362019.641</v>
      </c>
    </row>
    <row r="832" spans="6:7">
      <c r="F832">
        <f t="shared" si="28"/>
        <v>814</v>
      </c>
      <c r="G832" s="57">
        <f t="shared" si="29"/>
        <v>100552639002880.23</v>
      </c>
    </row>
    <row r="833" spans="6:7">
      <c r="F833">
        <f t="shared" si="28"/>
        <v>815</v>
      </c>
      <c r="G833" s="57">
        <f t="shared" si="29"/>
        <v>103569218172966.64</v>
      </c>
    </row>
    <row r="834" spans="6:7">
      <c r="F834">
        <f t="shared" si="28"/>
        <v>816</v>
      </c>
      <c r="G834" s="57">
        <f t="shared" si="29"/>
        <v>106676294718155.64</v>
      </c>
    </row>
    <row r="835" spans="6:7">
      <c r="F835">
        <f t="shared" si="28"/>
        <v>817</v>
      </c>
      <c r="G835" s="57">
        <f t="shared" si="29"/>
        <v>109876583559700.31</v>
      </c>
    </row>
    <row r="836" spans="6:7">
      <c r="F836">
        <f t="shared" si="28"/>
        <v>818</v>
      </c>
      <c r="G836" s="57">
        <f t="shared" si="29"/>
        <v>113172881066491.33</v>
      </c>
    </row>
    <row r="837" spans="6:7">
      <c r="F837">
        <f t="shared" si="28"/>
        <v>819</v>
      </c>
      <c r="G837" s="57">
        <f t="shared" si="29"/>
        <v>116568067498486.06</v>
      </c>
    </row>
    <row r="838" spans="6:7">
      <c r="F838">
        <f t="shared" si="28"/>
        <v>820</v>
      </c>
      <c r="G838" s="57">
        <f t="shared" si="29"/>
        <v>120065109523440.64</v>
      </c>
    </row>
    <row r="839" spans="6:7">
      <c r="F839">
        <f t="shared" si="28"/>
        <v>821</v>
      </c>
      <c r="G839" s="57">
        <f t="shared" si="29"/>
        <v>123667062809143.86</v>
      </c>
    </row>
    <row r="840" spans="6:7">
      <c r="F840">
        <f t="shared" si="28"/>
        <v>822</v>
      </c>
      <c r="G840" s="57">
        <f t="shared" si="29"/>
        <v>127377074693418.17</v>
      </c>
    </row>
    <row r="841" spans="6:7">
      <c r="F841">
        <f t="shared" si="28"/>
        <v>823</v>
      </c>
      <c r="G841" s="57">
        <f t="shared" si="29"/>
        <v>131198386934220.72</v>
      </c>
    </row>
    <row r="842" spans="6:7">
      <c r="F842">
        <f t="shared" si="28"/>
        <v>824</v>
      </c>
      <c r="G842" s="57">
        <f t="shared" si="29"/>
        <v>135134338542247.34</v>
      </c>
    </row>
    <row r="843" spans="6:7">
      <c r="F843">
        <f t="shared" si="28"/>
        <v>825</v>
      </c>
      <c r="G843" s="57">
        <f t="shared" si="29"/>
        <v>139188368698514.77</v>
      </c>
    </row>
    <row r="844" spans="6:7">
      <c r="F844">
        <f t="shared" si="28"/>
        <v>826</v>
      </c>
      <c r="G844" s="57">
        <f t="shared" si="29"/>
        <v>143364019759470.22</v>
      </c>
    </row>
    <row r="845" spans="6:7">
      <c r="F845">
        <f t="shared" si="28"/>
        <v>827</v>
      </c>
      <c r="G845" s="57">
        <f t="shared" si="29"/>
        <v>147664940352254.31</v>
      </c>
    </row>
    <row r="846" spans="6:7">
      <c r="F846">
        <f t="shared" si="28"/>
        <v>828</v>
      </c>
      <c r="G846" s="57">
        <f t="shared" si="29"/>
        <v>152094888562821.94</v>
      </c>
    </row>
    <row r="847" spans="6:7">
      <c r="F847">
        <f t="shared" si="28"/>
        <v>829</v>
      </c>
      <c r="G847" s="57">
        <f t="shared" si="29"/>
        <v>156657735219706.59</v>
      </c>
    </row>
    <row r="848" spans="6:7">
      <c r="F848">
        <f t="shared" si="28"/>
        <v>830</v>
      </c>
      <c r="G848" s="57">
        <f t="shared" si="29"/>
        <v>161357467276297.78</v>
      </c>
    </row>
    <row r="849" spans="6:7">
      <c r="F849">
        <f t="shared" si="28"/>
        <v>831</v>
      </c>
      <c r="G849" s="57">
        <f t="shared" si="29"/>
        <v>166198191294586.72</v>
      </c>
    </row>
    <row r="850" spans="6:7">
      <c r="F850">
        <f t="shared" si="28"/>
        <v>832</v>
      </c>
      <c r="G850" s="57">
        <f t="shared" si="29"/>
        <v>171184137033424.31</v>
      </c>
    </row>
    <row r="851" spans="6:7">
      <c r="F851">
        <f t="shared" si="28"/>
        <v>833</v>
      </c>
      <c r="G851" s="57">
        <f t="shared" si="29"/>
        <v>176319661144427.03</v>
      </c>
    </row>
    <row r="852" spans="6:7">
      <c r="F852">
        <f t="shared" si="28"/>
        <v>834</v>
      </c>
      <c r="G852" s="57">
        <f t="shared" si="29"/>
        <v>181609250978759.84</v>
      </c>
    </row>
    <row r="853" spans="6:7">
      <c r="F853">
        <f t="shared" si="28"/>
        <v>835</v>
      </c>
      <c r="G853" s="57">
        <f t="shared" si="29"/>
        <v>187057528508122.62</v>
      </c>
    </row>
    <row r="854" spans="6:7">
      <c r="F854">
        <f t="shared" si="28"/>
        <v>836</v>
      </c>
      <c r="G854" s="57">
        <f t="shared" si="29"/>
        <v>192669254363366.31</v>
      </c>
    </row>
    <row r="855" spans="6:7">
      <c r="F855">
        <f t="shared" si="28"/>
        <v>837</v>
      </c>
      <c r="G855" s="57">
        <f t="shared" si="29"/>
        <v>198449331994267.31</v>
      </c>
    </row>
    <row r="856" spans="6:7">
      <c r="F856">
        <f t="shared" si="28"/>
        <v>838</v>
      </c>
      <c r="G856" s="57">
        <f t="shared" si="29"/>
        <v>204402811954095.34</v>
      </c>
    </row>
    <row r="857" spans="6:7">
      <c r="F857">
        <f t="shared" si="28"/>
        <v>839</v>
      </c>
      <c r="G857" s="57">
        <f t="shared" si="29"/>
        <v>210534896312718.22</v>
      </c>
    </row>
    <row r="858" spans="6:7">
      <c r="F858">
        <f t="shared" si="28"/>
        <v>840</v>
      </c>
      <c r="G858" s="57">
        <f t="shared" si="29"/>
        <v>216850943202099.75</v>
      </c>
    </row>
    <row r="859" spans="6:7">
      <c r="F859">
        <f t="shared" si="28"/>
        <v>841</v>
      </c>
      <c r="G859" s="57">
        <f t="shared" si="29"/>
        <v>223356471498162.75</v>
      </c>
    </row>
    <row r="860" spans="6:7">
      <c r="F860">
        <f t="shared" si="28"/>
        <v>842</v>
      </c>
      <c r="G860" s="57">
        <f t="shared" si="29"/>
        <v>230057165643107.62</v>
      </c>
    </row>
    <row r="861" spans="6:7">
      <c r="F861">
        <f t="shared" si="28"/>
        <v>843</v>
      </c>
      <c r="G861" s="57">
        <f t="shared" si="29"/>
        <v>236958880612400.84</v>
      </c>
    </row>
    <row r="862" spans="6:7">
      <c r="F862">
        <f t="shared" si="28"/>
        <v>844</v>
      </c>
      <c r="G862" s="57">
        <f t="shared" si="29"/>
        <v>244067647030772.88</v>
      </c>
    </row>
    <row r="863" spans="6:7">
      <c r="F863">
        <f t="shared" si="28"/>
        <v>845</v>
      </c>
      <c r="G863" s="57">
        <f t="shared" si="29"/>
        <v>251389676441696.06</v>
      </c>
    </row>
    <row r="864" spans="6:7">
      <c r="F864">
        <f t="shared" si="28"/>
        <v>846</v>
      </c>
      <c r="G864" s="57">
        <f t="shared" si="29"/>
        <v>258931366734946.94</v>
      </c>
    </row>
    <row r="865" spans="6:7">
      <c r="F865">
        <f t="shared" si="28"/>
        <v>847</v>
      </c>
      <c r="G865" s="57">
        <f t="shared" si="29"/>
        <v>266699307736995.34</v>
      </c>
    </row>
    <row r="866" spans="6:7">
      <c r="F866">
        <f t="shared" si="28"/>
        <v>848</v>
      </c>
      <c r="G866" s="57">
        <f t="shared" si="29"/>
        <v>274700286969105.22</v>
      </c>
    </row>
    <row r="867" spans="6:7">
      <c r="F867">
        <f t="shared" si="28"/>
        <v>849</v>
      </c>
      <c r="G867" s="57">
        <f t="shared" si="29"/>
        <v>282941295578178.38</v>
      </c>
    </row>
    <row r="868" spans="6:7">
      <c r="F868">
        <f t="shared" si="28"/>
        <v>850</v>
      </c>
      <c r="G868" s="57">
        <f t="shared" si="29"/>
        <v>291429534445523.75</v>
      </c>
    </row>
    <row r="869" spans="6:7">
      <c r="F869">
        <f t="shared" si="28"/>
        <v>851</v>
      </c>
      <c r="G869" s="57">
        <f t="shared" si="29"/>
        <v>300172420478889.44</v>
      </c>
    </row>
    <row r="870" spans="6:7">
      <c r="F870">
        <f t="shared" si="28"/>
        <v>852</v>
      </c>
      <c r="G870" s="57">
        <f t="shared" si="29"/>
        <v>309177593093256.12</v>
      </c>
    </row>
    <row r="871" spans="6:7">
      <c r="F871">
        <f t="shared" si="28"/>
        <v>853</v>
      </c>
      <c r="G871" s="57">
        <f t="shared" si="29"/>
        <v>318452920886053.81</v>
      </c>
    </row>
    <row r="872" spans="6:7">
      <c r="F872">
        <f t="shared" si="28"/>
        <v>854</v>
      </c>
      <c r="G872" s="57">
        <f t="shared" si="29"/>
        <v>328006508512635.44</v>
      </c>
    </row>
    <row r="873" spans="6:7">
      <c r="F873">
        <f t="shared" si="28"/>
        <v>855</v>
      </c>
      <c r="G873" s="57">
        <f t="shared" si="29"/>
        <v>337846703768014.5</v>
      </c>
    </row>
    <row r="874" spans="6:7">
      <c r="F874">
        <f t="shared" si="28"/>
        <v>856</v>
      </c>
      <c r="G874" s="57">
        <f t="shared" si="29"/>
        <v>347982104881054.94</v>
      </c>
    </row>
    <row r="875" spans="6:7">
      <c r="F875">
        <f t="shared" si="28"/>
        <v>857</v>
      </c>
      <c r="G875" s="57">
        <f t="shared" si="29"/>
        <v>358421568027486.56</v>
      </c>
    </row>
    <row r="876" spans="6:7">
      <c r="F876">
        <f t="shared" si="28"/>
        <v>858</v>
      </c>
      <c r="G876" s="57">
        <f t="shared" si="29"/>
        <v>369174215068311.19</v>
      </c>
    </row>
    <row r="877" spans="6:7">
      <c r="F877">
        <f t="shared" si="28"/>
        <v>859</v>
      </c>
      <c r="G877" s="57">
        <f t="shared" si="29"/>
        <v>380249441520360.5</v>
      </c>
    </row>
    <row r="878" spans="6:7">
      <c r="F878">
        <f t="shared" si="28"/>
        <v>860</v>
      </c>
      <c r="G878" s="57">
        <f t="shared" si="29"/>
        <v>391656924765971.31</v>
      </c>
    </row>
    <row r="879" spans="6:7">
      <c r="F879">
        <f t="shared" si="28"/>
        <v>861</v>
      </c>
      <c r="G879" s="57">
        <f t="shared" si="29"/>
        <v>403406632508950.44</v>
      </c>
    </row>
    <row r="880" spans="6:7">
      <c r="F880">
        <f t="shared" si="28"/>
        <v>862</v>
      </c>
      <c r="G880" s="57">
        <f t="shared" si="29"/>
        <v>415508831484218.94</v>
      </c>
    </row>
    <row r="881" spans="6:7">
      <c r="F881">
        <f t="shared" ref="F881:F944" si="30">F880+1</f>
        <v>863</v>
      </c>
      <c r="G881" s="57">
        <f t="shared" ref="G881:G944" si="31">G880+(G880*$C$12)</f>
        <v>427974096428745.5</v>
      </c>
    </row>
    <row r="882" spans="6:7">
      <c r="F882">
        <f t="shared" si="30"/>
        <v>864</v>
      </c>
      <c r="G882" s="57">
        <f t="shared" si="31"/>
        <v>440813319321607.88</v>
      </c>
    </row>
    <row r="883" spans="6:7">
      <c r="F883">
        <f t="shared" si="30"/>
        <v>865</v>
      </c>
      <c r="G883" s="57">
        <f t="shared" si="31"/>
        <v>454037718901256.12</v>
      </c>
    </row>
    <row r="884" spans="6:7">
      <c r="F884">
        <f t="shared" si="30"/>
        <v>866</v>
      </c>
      <c r="G884" s="57">
        <f t="shared" si="31"/>
        <v>467658850468293.81</v>
      </c>
    </row>
    <row r="885" spans="6:7">
      <c r="F885">
        <f t="shared" si="30"/>
        <v>867</v>
      </c>
      <c r="G885" s="57">
        <f t="shared" si="31"/>
        <v>481688615982342.62</v>
      </c>
    </row>
    <row r="886" spans="6:7">
      <c r="F886">
        <f t="shared" si="30"/>
        <v>868</v>
      </c>
      <c r="G886" s="57">
        <f t="shared" si="31"/>
        <v>496139274461812.88</v>
      </c>
    </row>
    <row r="887" spans="6:7">
      <c r="F887">
        <f t="shared" si="30"/>
        <v>869</v>
      </c>
      <c r="G887" s="57">
        <f t="shared" si="31"/>
        <v>511023452695667.25</v>
      </c>
    </row>
    <row r="888" spans="6:7">
      <c r="F888">
        <f t="shared" si="30"/>
        <v>870</v>
      </c>
      <c r="G888" s="57">
        <f t="shared" si="31"/>
        <v>526354156276537.25</v>
      </c>
    </row>
    <row r="889" spans="6:7">
      <c r="F889">
        <f t="shared" si="30"/>
        <v>871</v>
      </c>
      <c r="G889" s="57">
        <f t="shared" si="31"/>
        <v>542144780964833.38</v>
      </c>
    </row>
    <row r="890" spans="6:7">
      <c r="F890">
        <f t="shared" si="30"/>
        <v>872</v>
      </c>
      <c r="G890" s="57">
        <f t="shared" si="31"/>
        <v>558409124393778.38</v>
      </c>
    </row>
    <row r="891" spans="6:7">
      <c r="F891">
        <f t="shared" si="30"/>
        <v>873</v>
      </c>
      <c r="G891" s="57">
        <f t="shared" si="31"/>
        <v>575161398125591.75</v>
      </c>
    </row>
    <row r="892" spans="6:7">
      <c r="F892">
        <f t="shared" si="30"/>
        <v>874</v>
      </c>
      <c r="G892" s="57">
        <f t="shared" si="31"/>
        <v>592416240069359.5</v>
      </c>
    </row>
    <row r="893" spans="6:7">
      <c r="F893">
        <f t="shared" si="30"/>
        <v>875</v>
      </c>
      <c r="G893" s="57">
        <f t="shared" si="31"/>
        <v>610188727271440.25</v>
      </c>
    </row>
    <row r="894" spans="6:7">
      <c r="F894">
        <f t="shared" si="30"/>
        <v>876</v>
      </c>
      <c r="G894" s="57">
        <f t="shared" si="31"/>
        <v>628494389089583.5</v>
      </c>
    </row>
    <row r="895" spans="6:7">
      <c r="F895">
        <f t="shared" si="30"/>
        <v>877</v>
      </c>
      <c r="G895" s="57">
        <f t="shared" si="31"/>
        <v>647349220762271</v>
      </c>
    </row>
    <row r="896" spans="6:7">
      <c r="F896">
        <f t="shared" si="30"/>
        <v>878</v>
      </c>
      <c r="G896" s="57">
        <f t="shared" si="31"/>
        <v>666769697385139.12</v>
      </c>
    </row>
    <row r="897" spans="6:7">
      <c r="F897">
        <f t="shared" si="30"/>
        <v>879</v>
      </c>
      <c r="G897" s="57">
        <f t="shared" si="31"/>
        <v>686772788306693.25</v>
      </c>
    </row>
    <row r="898" spans="6:7">
      <c r="F898">
        <f t="shared" si="30"/>
        <v>880</v>
      </c>
      <c r="G898" s="57">
        <f t="shared" si="31"/>
        <v>707375971955894</v>
      </c>
    </row>
    <row r="899" spans="6:7">
      <c r="F899">
        <f t="shared" si="30"/>
        <v>881</v>
      </c>
      <c r="G899" s="57">
        <f t="shared" si="31"/>
        <v>728597251114570.88</v>
      </c>
    </row>
    <row r="900" spans="6:7">
      <c r="F900">
        <f t="shared" si="30"/>
        <v>882</v>
      </c>
      <c r="G900" s="57">
        <f t="shared" si="31"/>
        <v>750455168648008</v>
      </c>
    </row>
    <row r="901" spans="6:7">
      <c r="F901">
        <f t="shared" si="30"/>
        <v>883</v>
      </c>
      <c r="G901" s="57">
        <f t="shared" si="31"/>
        <v>772968823707448.25</v>
      </c>
    </row>
    <row r="902" spans="6:7">
      <c r="F902">
        <f t="shared" si="30"/>
        <v>884</v>
      </c>
      <c r="G902" s="57">
        <f t="shared" si="31"/>
        <v>796157888418671.75</v>
      </c>
    </row>
    <row r="903" spans="6:7">
      <c r="F903">
        <f t="shared" si="30"/>
        <v>885</v>
      </c>
      <c r="G903" s="57">
        <f t="shared" si="31"/>
        <v>820042625071231.88</v>
      </c>
    </row>
    <row r="904" spans="6:7">
      <c r="F904">
        <f t="shared" si="30"/>
        <v>886</v>
      </c>
      <c r="G904" s="57">
        <f t="shared" si="31"/>
        <v>844643903823368.88</v>
      </c>
    </row>
    <row r="905" spans="6:7">
      <c r="F905">
        <f t="shared" si="30"/>
        <v>887</v>
      </c>
      <c r="G905" s="57">
        <f t="shared" si="31"/>
        <v>869983220938070</v>
      </c>
    </row>
    <row r="906" spans="6:7">
      <c r="F906">
        <f t="shared" si="30"/>
        <v>888</v>
      </c>
      <c r="G906" s="57">
        <f t="shared" si="31"/>
        <v>896082717566212.12</v>
      </c>
    </row>
    <row r="907" spans="6:7">
      <c r="F907">
        <f t="shared" si="30"/>
        <v>889</v>
      </c>
      <c r="G907" s="57">
        <f t="shared" si="31"/>
        <v>922965199093198.5</v>
      </c>
    </row>
    <row r="908" spans="6:7">
      <c r="F908">
        <f t="shared" si="30"/>
        <v>890</v>
      </c>
      <c r="G908" s="57">
        <f t="shared" si="31"/>
        <v>950654155065994.5</v>
      </c>
    </row>
    <row r="909" spans="6:7">
      <c r="F909">
        <f t="shared" si="30"/>
        <v>891</v>
      </c>
      <c r="G909" s="57">
        <f t="shared" si="31"/>
        <v>979173779717974.38</v>
      </c>
    </row>
    <row r="910" spans="6:7">
      <c r="F910">
        <f t="shared" si="30"/>
        <v>892</v>
      </c>
      <c r="G910" s="57">
        <f t="shared" si="31"/>
        <v>1008548993109513.6</v>
      </c>
    </row>
    <row r="911" spans="6:7">
      <c r="F911">
        <f t="shared" si="30"/>
        <v>893</v>
      </c>
      <c r="G911" s="57">
        <f t="shared" si="31"/>
        <v>1038805462902799</v>
      </c>
    </row>
    <row r="912" spans="6:7">
      <c r="F912">
        <f t="shared" si="30"/>
        <v>894</v>
      </c>
      <c r="G912" s="57">
        <f t="shared" si="31"/>
        <v>1069969626789883</v>
      </c>
    </row>
    <row r="913" spans="6:7">
      <c r="F913">
        <f t="shared" si="30"/>
        <v>895</v>
      </c>
      <c r="G913" s="57">
        <f t="shared" si="31"/>
        <v>1102068715593579.5</v>
      </c>
    </row>
    <row r="914" spans="6:7">
      <c r="F914">
        <f t="shared" si="30"/>
        <v>896</v>
      </c>
      <c r="G914" s="57">
        <f t="shared" si="31"/>
        <v>1135130777061387</v>
      </c>
    </row>
    <row r="915" spans="6:7">
      <c r="F915">
        <f t="shared" si="30"/>
        <v>897</v>
      </c>
      <c r="G915" s="57">
        <f t="shared" si="31"/>
        <v>1169184700373228.5</v>
      </c>
    </row>
    <row r="916" spans="6:7">
      <c r="F916">
        <f t="shared" si="30"/>
        <v>898</v>
      </c>
      <c r="G916" s="57">
        <f t="shared" si="31"/>
        <v>1204260241384425.2</v>
      </c>
    </row>
    <row r="917" spans="6:7">
      <c r="F917">
        <f t="shared" si="30"/>
        <v>899</v>
      </c>
      <c r="G917" s="57">
        <f t="shared" si="31"/>
        <v>1240388048625958</v>
      </c>
    </row>
    <row r="918" spans="6:7">
      <c r="F918">
        <f t="shared" si="30"/>
        <v>900</v>
      </c>
      <c r="G918" s="57">
        <f t="shared" si="31"/>
        <v>1277599690084736.8</v>
      </c>
    </row>
    <row r="919" spans="6:7">
      <c r="F919">
        <f t="shared" si="30"/>
        <v>901</v>
      </c>
      <c r="G919" s="57">
        <f t="shared" si="31"/>
        <v>1315927680787278.8</v>
      </c>
    </row>
    <row r="920" spans="6:7">
      <c r="F920">
        <f t="shared" si="30"/>
        <v>902</v>
      </c>
      <c r="G920" s="57">
        <f t="shared" si="31"/>
        <v>1355405511210897</v>
      </c>
    </row>
    <row r="921" spans="6:7">
      <c r="F921">
        <f t="shared" si="30"/>
        <v>903</v>
      </c>
      <c r="G921" s="57">
        <f t="shared" si="31"/>
        <v>1396067676547224</v>
      </c>
    </row>
    <row r="922" spans="6:7">
      <c r="F922">
        <f t="shared" si="30"/>
        <v>904</v>
      </c>
      <c r="G922" s="57">
        <f t="shared" si="31"/>
        <v>1437949706843640.8</v>
      </c>
    </row>
    <row r="923" spans="6:7">
      <c r="F923">
        <f t="shared" si="30"/>
        <v>905</v>
      </c>
      <c r="G923" s="57">
        <f t="shared" si="31"/>
        <v>1481088198048950</v>
      </c>
    </row>
    <row r="924" spans="6:7">
      <c r="F924">
        <f t="shared" si="30"/>
        <v>906</v>
      </c>
      <c r="G924" s="57">
        <f t="shared" si="31"/>
        <v>1525520843990418.5</v>
      </c>
    </row>
    <row r="925" spans="6:7">
      <c r="F925">
        <f t="shared" si="30"/>
        <v>907</v>
      </c>
      <c r="G925" s="57">
        <f t="shared" si="31"/>
        <v>1571286469310131</v>
      </c>
    </row>
    <row r="926" spans="6:7">
      <c r="F926">
        <f t="shared" si="30"/>
        <v>908</v>
      </c>
      <c r="G926" s="57">
        <f t="shared" si="31"/>
        <v>1618425063389435</v>
      </c>
    </row>
    <row r="927" spans="6:7">
      <c r="F927">
        <f t="shared" si="30"/>
        <v>909</v>
      </c>
      <c r="G927" s="57">
        <f t="shared" si="31"/>
        <v>1666977815291118</v>
      </c>
    </row>
    <row r="928" spans="6:7">
      <c r="F928">
        <f t="shared" si="30"/>
        <v>910</v>
      </c>
      <c r="G928" s="57">
        <f t="shared" si="31"/>
        <v>1716987149749851.5</v>
      </c>
    </row>
    <row r="929" spans="6:7">
      <c r="F929">
        <f t="shared" si="30"/>
        <v>911</v>
      </c>
      <c r="G929" s="57">
        <f t="shared" si="31"/>
        <v>1768496764242347</v>
      </c>
    </row>
    <row r="930" spans="6:7">
      <c r="F930">
        <f t="shared" si="30"/>
        <v>912</v>
      </c>
      <c r="G930" s="57">
        <f t="shared" si="31"/>
        <v>1821551667169617.5</v>
      </c>
    </row>
    <row r="931" spans="6:7">
      <c r="F931">
        <f t="shared" si="30"/>
        <v>913</v>
      </c>
      <c r="G931" s="57">
        <f t="shared" si="31"/>
        <v>1876198217184706</v>
      </c>
    </row>
    <row r="932" spans="6:7">
      <c r="F932">
        <f t="shared" si="30"/>
        <v>914</v>
      </c>
      <c r="G932" s="57">
        <f t="shared" si="31"/>
        <v>1932484163700247.2</v>
      </c>
    </row>
    <row r="933" spans="6:7">
      <c r="F933">
        <f t="shared" si="30"/>
        <v>915</v>
      </c>
      <c r="G933" s="57">
        <f t="shared" si="31"/>
        <v>1990458688611254.8</v>
      </c>
    </row>
    <row r="934" spans="6:7">
      <c r="F934">
        <f t="shared" si="30"/>
        <v>916</v>
      </c>
      <c r="G934" s="57">
        <f t="shared" si="31"/>
        <v>2050172449269592.5</v>
      </c>
    </row>
    <row r="935" spans="6:7">
      <c r="F935">
        <f t="shared" si="30"/>
        <v>917</v>
      </c>
      <c r="G935" s="57">
        <f t="shared" si="31"/>
        <v>2111677622747680.2</v>
      </c>
    </row>
    <row r="936" spans="6:7">
      <c r="F936">
        <f t="shared" si="30"/>
        <v>918</v>
      </c>
      <c r="G936" s="57">
        <f t="shared" si="31"/>
        <v>2175027951430110.8</v>
      </c>
    </row>
    <row r="937" spans="6:7">
      <c r="F937">
        <f t="shared" si="30"/>
        <v>919</v>
      </c>
      <c r="G937" s="57">
        <f t="shared" si="31"/>
        <v>2240278789973014</v>
      </c>
    </row>
    <row r="938" spans="6:7">
      <c r="F938">
        <f t="shared" si="30"/>
        <v>920</v>
      </c>
      <c r="G938" s="57">
        <f t="shared" si="31"/>
        <v>2307487153672204.5</v>
      </c>
    </row>
    <row r="939" spans="6:7">
      <c r="F939">
        <f t="shared" si="30"/>
        <v>921</v>
      </c>
      <c r="G939" s="57">
        <f t="shared" si="31"/>
        <v>2376711768282370.5</v>
      </c>
    </row>
    <row r="940" spans="6:7">
      <c r="F940">
        <f t="shared" si="30"/>
        <v>922</v>
      </c>
      <c r="G940" s="57">
        <f t="shared" si="31"/>
        <v>2448013121330841.5</v>
      </c>
    </row>
    <row r="941" spans="6:7">
      <c r="F941">
        <f t="shared" si="30"/>
        <v>923</v>
      </c>
      <c r="G941" s="57">
        <f t="shared" si="31"/>
        <v>2521453514970767</v>
      </c>
    </row>
    <row r="942" spans="6:7">
      <c r="F942">
        <f t="shared" si="30"/>
        <v>924</v>
      </c>
      <c r="G942" s="57">
        <f t="shared" si="31"/>
        <v>2597097120419890</v>
      </c>
    </row>
    <row r="943" spans="6:7">
      <c r="F943">
        <f t="shared" si="30"/>
        <v>925</v>
      </c>
      <c r="G943" s="57">
        <f t="shared" si="31"/>
        <v>2675010034032486.5</v>
      </c>
    </row>
    <row r="944" spans="6:7">
      <c r="F944">
        <f t="shared" si="30"/>
        <v>926</v>
      </c>
      <c r="G944" s="57">
        <f t="shared" si="31"/>
        <v>2755260335053461</v>
      </c>
    </row>
    <row r="945" spans="6:7">
      <c r="F945">
        <f t="shared" ref="F945:F1008" si="32">F944+1</f>
        <v>927</v>
      </c>
      <c r="G945" s="57">
        <f t="shared" ref="G945:G1008" si="33">G944+(G944*$C$12)</f>
        <v>2837918145105065</v>
      </c>
    </row>
    <row r="946" spans="6:7">
      <c r="F946">
        <f t="shared" si="32"/>
        <v>928</v>
      </c>
      <c r="G946" s="57">
        <f t="shared" si="33"/>
        <v>2923055689458217</v>
      </c>
    </row>
    <row r="947" spans="6:7">
      <c r="F947">
        <f t="shared" si="32"/>
        <v>929</v>
      </c>
      <c r="G947" s="57">
        <f t="shared" si="33"/>
        <v>3010747360141963.5</v>
      </c>
    </row>
    <row r="948" spans="6:7">
      <c r="F948">
        <f t="shared" si="32"/>
        <v>930</v>
      </c>
      <c r="G948" s="57">
        <f t="shared" si="33"/>
        <v>3101069780946222.5</v>
      </c>
    </row>
    <row r="949" spans="6:7">
      <c r="F949">
        <f t="shared" si="32"/>
        <v>931</v>
      </c>
      <c r="G949" s="57">
        <f t="shared" si="33"/>
        <v>3194101874374609</v>
      </c>
    </row>
    <row r="950" spans="6:7">
      <c r="F950">
        <f t="shared" si="32"/>
        <v>932</v>
      </c>
      <c r="G950" s="57">
        <f t="shared" si="33"/>
        <v>3289924930605847.5</v>
      </c>
    </row>
    <row r="951" spans="6:7">
      <c r="F951">
        <f t="shared" si="32"/>
        <v>933</v>
      </c>
      <c r="G951" s="57">
        <f t="shared" si="33"/>
        <v>3388622678524023</v>
      </c>
    </row>
    <row r="952" spans="6:7">
      <c r="F952">
        <f t="shared" si="32"/>
        <v>934</v>
      </c>
      <c r="G952" s="57">
        <f t="shared" si="33"/>
        <v>3490281358879743.5</v>
      </c>
    </row>
    <row r="953" spans="6:7">
      <c r="F953">
        <f t="shared" si="32"/>
        <v>935</v>
      </c>
      <c r="G953" s="57">
        <f t="shared" si="33"/>
        <v>3594989799646136</v>
      </c>
    </row>
    <row r="954" spans="6:7">
      <c r="F954">
        <f t="shared" si="32"/>
        <v>936</v>
      </c>
      <c r="G954" s="57">
        <f t="shared" si="33"/>
        <v>3702839493635520</v>
      </c>
    </row>
    <row r="955" spans="6:7">
      <c r="F955">
        <f t="shared" si="32"/>
        <v>937</v>
      </c>
      <c r="G955" s="57">
        <f t="shared" si="33"/>
        <v>3813924678444585.5</v>
      </c>
    </row>
    <row r="956" spans="6:7">
      <c r="F956">
        <f t="shared" si="32"/>
        <v>938</v>
      </c>
      <c r="G956" s="57">
        <f t="shared" si="33"/>
        <v>3928342418797923</v>
      </c>
    </row>
    <row r="957" spans="6:7">
      <c r="F957">
        <f t="shared" si="32"/>
        <v>939</v>
      </c>
      <c r="G957" s="57">
        <f t="shared" si="33"/>
        <v>4046192691361860.5</v>
      </c>
    </row>
    <row r="958" spans="6:7">
      <c r="F958">
        <f t="shared" si="32"/>
        <v>940</v>
      </c>
      <c r="G958" s="57">
        <f t="shared" si="33"/>
        <v>4167578472102716.5</v>
      </c>
    </row>
    <row r="959" spans="6:7">
      <c r="F959">
        <f t="shared" si="32"/>
        <v>941</v>
      </c>
      <c r="G959" s="57">
        <f t="shared" si="33"/>
        <v>4292605826265798</v>
      </c>
    </row>
    <row r="960" spans="6:7">
      <c r="F960">
        <f t="shared" si="32"/>
        <v>942</v>
      </c>
      <c r="G960" s="57">
        <f t="shared" si="33"/>
        <v>4421384001053772</v>
      </c>
    </row>
    <row r="961" spans="6:7">
      <c r="F961">
        <f t="shared" si="32"/>
        <v>943</v>
      </c>
      <c r="G961" s="57">
        <f t="shared" si="33"/>
        <v>4554025521085385</v>
      </c>
    </row>
    <row r="962" spans="6:7">
      <c r="F962">
        <f t="shared" si="32"/>
        <v>944</v>
      </c>
      <c r="G962" s="57">
        <f t="shared" si="33"/>
        <v>4690646286717947</v>
      </c>
    </row>
    <row r="963" spans="6:7">
      <c r="F963">
        <f t="shared" si="32"/>
        <v>945</v>
      </c>
      <c r="G963" s="57">
        <f t="shared" si="33"/>
        <v>4831365675319485</v>
      </c>
    </row>
    <row r="964" spans="6:7">
      <c r="F964">
        <f t="shared" si="32"/>
        <v>946</v>
      </c>
      <c r="G964" s="57">
        <f t="shared" si="33"/>
        <v>4976306645579070</v>
      </c>
    </row>
    <row r="965" spans="6:7">
      <c r="F965">
        <f t="shared" si="32"/>
        <v>947</v>
      </c>
      <c r="G965" s="57">
        <f t="shared" si="33"/>
        <v>5125595844946442</v>
      </c>
    </row>
    <row r="966" spans="6:7">
      <c r="F966">
        <f t="shared" si="32"/>
        <v>948</v>
      </c>
      <c r="G966" s="57">
        <f t="shared" si="33"/>
        <v>5279363720294835</v>
      </c>
    </row>
    <row r="967" spans="6:7">
      <c r="F967">
        <f t="shared" si="32"/>
        <v>949</v>
      </c>
      <c r="G967" s="57">
        <f t="shared" si="33"/>
        <v>5437744631903680</v>
      </c>
    </row>
    <row r="968" spans="6:7">
      <c r="F968">
        <f t="shared" si="32"/>
        <v>950</v>
      </c>
      <c r="G968" s="57">
        <f t="shared" si="33"/>
        <v>5600876970860790</v>
      </c>
    </row>
    <row r="969" spans="6:7">
      <c r="F969">
        <f t="shared" si="32"/>
        <v>951</v>
      </c>
      <c r="G969" s="57">
        <f t="shared" si="33"/>
        <v>5768903279986614</v>
      </c>
    </row>
    <row r="970" spans="6:7">
      <c r="F970">
        <f t="shared" si="32"/>
        <v>952</v>
      </c>
      <c r="G970" s="57">
        <f t="shared" si="33"/>
        <v>5941970378386212</v>
      </c>
    </row>
    <row r="971" spans="6:7">
      <c r="F971">
        <f t="shared" si="32"/>
        <v>953</v>
      </c>
      <c r="G971" s="57">
        <f t="shared" si="33"/>
        <v>6120229489737798</v>
      </c>
    </row>
    <row r="972" spans="6:7">
      <c r="F972">
        <f t="shared" si="32"/>
        <v>954</v>
      </c>
      <c r="G972" s="57">
        <f t="shared" si="33"/>
        <v>6303836374429932</v>
      </c>
    </row>
    <row r="973" spans="6:7">
      <c r="F973">
        <f t="shared" si="32"/>
        <v>955</v>
      </c>
      <c r="G973" s="57">
        <f t="shared" si="33"/>
        <v>6492951465662830</v>
      </c>
    </row>
    <row r="974" spans="6:7">
      <c r="F974">
        <f t="shared" si="32"/>
        <v>956</v>
      </c>
      <c r="G974" s="57">
        <f t="shared" si="33"/>
        <v>6687740009632715</v>
      </c>
    </row>
    <row r="975" spans="6:7">
      <c r="F975">
        <f t="shared" si="32"/>
        <v>957</v>
      </c>
      <c r="G975" s="57">
        <f t="shared" si="33"/>
        <v>6888372209921696</v>
      </c>
    </row>
    <row r="976" spans="6:7">
      <c r="F976">
        <f t="shared" si="32"/>
        <v>958</v>
      </c>
      <c r="G976" s="57">
        <f t="shared" si="33"/>
        <v>7095023376219347</v>
      </c>
    </row>
    <row r="977" spans="6:7">
      <c r="F977">
        <f t="shared" si="32"/>
        <v>959</v>
      </c>
      <c r="G977" s="57">
        <f t="shared" si="33"/>
        <v>7307874077505927</v>
      </c>
    </row>
    <row r="978" spans="6:7">
      <c r="F978">
        <f t="shared" si="32"/>
        <v>960</v>
      </c>
      <c r="G978" s="57">
        <f t="shared" si="33"/>
        <v>7527110299831105</v>
      </c>
    </row>
    <row r="979" spans="6:7">
      <c r="F979">
        <f t="shared" si="32"/>
        <v>961</v>
      </c>
      <c r="G979" s="57">
        <f t="shared" si="33"/>
        <v>7752923608826038</v>
      </c>
    </row>
    <row r="980" spans="6:7">
      <c r="F980">
        <f t="shared" si="32"/>
        <v>962</v>
      </c>
      <c r="G980" s="57">
        <f t="shared" si="33"/>
        <v>7985511317090819</v>
      </c>
    </row>
    <row r="981" spans="6:7">
      <c r="F981">
        <f t="shared" si="32"/>
        <v>963</v>
      </c>
      <c r="G981" s="57">
        <f t="shared" si="33"/>
        <v>8225076656603544</v>
      </c>
    </row>
    <row r="982" spans="6:7">
      <c r="F982">
        <f t="shared" si="32"/>
        <v>964</v>
      </c>
      <c r="G982" s="57">
        <f t="shared" si="33"/>
        <v>8471828956301650</v>
      </c>
    </row>
    <row r="983" spans="6:7">
      <c r="F983">
        <f t="shared" si="32"/>
        <v>965</v>
      </c>
      <c r="G983" s="57">
        <f t="shared" si="33"/>
        <v>8725983824990700</v>
      </c>
    </row>
    <row r="984" spans="6:7">
      <c r="F984">
        <f t="shared" si="32"/>
        <v>966</v>
      </c>
      <c r="G984" s="57">
        <f t="shared" si="33"/>
        <v>8987763339740421</v>
      </c>
    </row>
    <row r="985" spans="6:7">
      <c r="F985">
        <f t="shared" si="32"/>
        <v>967</v>
      </c>
      <c r="G985" s="57">
        <f t="shared" si="33"/>
        <v>9257396239932634</v>
      </c>
    </row>
    <row r="986" spans="6:7">
      <c r="F986">
        <f t="shared" si="32"/>
        <v>968</v>
      </c>
      <c r="G986" s="57">
        <f t="shared" si="33"/>
        <v>9535118127130612</v>
      </c>
    </row>
    <row r="987" spans="6:7">
      <c r="F987">
        <f t="shared" si="32"/>
        <v>969</v>
      </c>
      <c r="G987" s="57">
        <f t="shared" si="33"/>
        <v>9821171670944530</v>
      </c>
    </row>
    <row r="988" spans="6:7">
      <c r="F988">
        <f t="shared" si="32"/>
        <v>970</v>
      </c>
      <c r="G988" s="57">
        <f t="shared" si="33"/>
        <v>1.0115806821072866E+16</v>
      </c>
    </row>
    <row r="989" spans="6:7">
      <c r="F989">
        <f t="shared" si="32"/>
        <v>971</v>
      </c>
      <c r="G989" s="57">
        <f t="shared" si="33"/>
        <v>1.0419281025705052E+16</v>
      </c>
    </row>
    <row r="990" spans="6:7">
      <c r="F990">
        <f t="shared" si="32"/>
        <v>972</v>
      </c>
      <c r="G990" s="57">
        <f t="shared" si="33"/>
        <v>1.0731859456476204E+16</v>
      </c>
    </row>
    <row r="991" spans="6:7">
      <c r="F991">
        <f t="shared" si="32"/>
        <v>973</v>
      </c>
      <c r="G991" s="57">
        <f t="shared" si="33"/>
        <v>1.105381524017049E+16</v>
      </c>
    </row>
    <row r="992" spans="6:7">
      <c r="F992">
        <f t="shared" si="32"/>
        <v>974</v>
      </c>
      <c r="G992" s="57">
        <f t="shared" si="33"/>
        <v>1.1385429697375604E+16</v>
      </c>
    </row>
    <row r="993" spans="6:7">
      <c r="F993">
        <f t="shared" si="32"/>
        <v>975</v>
      </c>
      <c r="G993" s="57">
        <f t="shared" si="33"/>
        <v>1.1726992588296872E+16</v>
      </c>
    </row>
    <row r="994" spans="6:7">
      <c r="F994">
        <f t="shared" si="32"/>
        <v>976</v>
      </c>
      <c r="G994" s="57">
        <f t="shared" si="33"/>
        <v>1.2078802365945778E+16</v>
      </c>
    </row>
    <row r="995" spans="6:7">
      <c r="F995">
        <f t="shared" si="32"/>
        <v>977</v>
      </c>
      <c r="G995" s="57">
        <f t="shared" si="33"/>
        <v>1.2441166436924152E+16</v>
      </c>
    </row>
    <row r="996" spans="6:7">
      <c r="F996">
        <f t="shared" si="32"/>
        <v>978</v>
      </c>
      <c r="G996" s="57">
        <f t="shared" si="33"/>
        <v>1.2814401430031876E+16</v>
      </c>
    </row>
    <row r="997" spans="6:7">
      <c r="F997">
        <f t="shared" si="32"/>
        <v>979</v>
      </c>
      <c r="G997" s="57">
        <f t="shared" si="33"/>
        <v>1.3198833472932832E+16</v>
      </c>
    </row>
    <row r="998" spans="6:7">
      <c r="F998">
        <f t="shared" si="32"/>
        <v>980</v>
      </c>
      <c r="G998" s="57">
        <f t="shared" si="33"/>
        <v>1.3594798477120816E+16</v>
      </c>
    </row>
    <row r="999" spans="6:7">
      <c r="F999">
        <f t="shared" si="32"/>
        <v>981</v>
      </c>
      <c r="G999" s="57">
        <f t="shared" si="33"/>
        <v>1.400264243143444E+16</v>
      </c>
    </row>
    <row r="1000" spans="6:7">
      <c r="F1000">
        <f t="shared" si="32"/>
        <v>982</v>
      </c>
      <c r="G1000" s="57">
        <f t="shared" si="33"/>
        <v>1.4422721704377474E+16</v>
      </c>
    </row>
    <row r="1001" spans="6:7">
      <c r="F1001">
        <f t="shared" si="32"/>
        <v>983</v>
      </c>
      <c r="G1001" s="57">
        <f t="shared" si="33"/>
        <v>1.4855403355508798E+16</v>
      </c>
    </row>
    <row r="1002" spans="6:7">
      <c r="F1002">
        <f t="shared" si="32"/>
        <v>984</v>
      </c>
      <c r="G1002" s="57">
        <f t="shared" si="33"/>
        <v>1.5301065456174062E+16</v>
      </c>
    </row>
    <row r="1003" spans="6:7">
      <c r="F1003">
        <f t="shared" si="32"/>
        <v>985</v>
      </c>
      <c r="G1003" s="57">
        <f t="shared" si="33"/>
        <v>1.5760097419859284E+16</v>
      </c>
    </row>
    <row r="1004" spans="6:7">
      <c r="F1004">
        <f t="shared" si="32"/>
        <v>986</v>
      </c>
      <c r="G1004" s="57">
        <f t="shared" si="33"/>
        <v>1.6232900342455062E+16</v>
      </c>
    </row>
    <row r="1005" spans="6:7">
      <c r="F1005">
        <f t="shared" si="32"/>
        <v>987</v>
      </c>
      <c r="G1005" s="57">
        <f t="shared" si="33"/>
        <v>1.6719887352728714E+16</v>
      </c>
    </row>
    <row r="1006" spans="6:7">
      <c r="F1006">
        <f t="shared" si="32"/>
        <v>988</v>
      </c>
      <c r="G1006" s="57">
        <f t="shared" si="33"/>
        <v>1.7221483973310576E+16</v>
      </c>
    </row>
    <row r="1007" spans="6:7">
      <c r="F1007">
        <f t="shared" si="32"/>
        <v>989</v>
      </c>
      <c r="G1007" s="57">
        <f t="shared" si="33"/>
        <v>1.7738128492509894E+16</v>
      </c>
    </row>
    <row r="1008" spans="6:7">
      <c r="F1008">
        <f t="shared" si="32"/>
        <v>990</v>
      </c>
      <c r="G1008" s="57">
        <f t="shared" si="33"/>
        <v>1.8270272347285192E+16</v>
      </c>
    </row>
    <row r="1009" spans="6:7">
      <c r="F1009">
        <f t="shared" ref="F1009:F1018" si="34">F1008+1</f>
        <v>991</v>
      </c>
      <c r="G1009" s="57">
        <f t="shared" ref="G1009:G1018" si="35">G1008+(G1008*$C$12)</f>
        <v>1.8818380517703748E+16</v>
      </c>
    </row>
    <row r="1010" spans="6:7">
      <c r="F1010">
        <f t="shared" si="34"/>
        <v>992</v>
      </c>
      <c r="G1010" s="57">
        <f t="shared" si="35"/>
        <v>1.938293193323486E+16</v>
      </c>
    </row>
    <row r="1011" spans="6:7">
      <c r="F1011">
        <f t="shared" si="34"/>
        <v>993</v>
      </c>
      <c r="G1011" s="57">
        <f t="shared" si="35"/>
        <v>1.9964419891231904E+16</v>
      </c>
    </row>
    <row r="1012" spans="6:7">
      <c r="F1012">
        <f t="shared" si="34"/>
        <v>994</v>
      </c>
      <c r="G1012" s="57">
        <f t="shared" si="35"/>
        <v>2.056335248796886E+16</v>
      </c>
    </row>
    <row r="1013" spans="6:7">
      <c r="F1013">
        <f t="shared" si="34"/>
        <v>995</v>
      </c>
      <c r="G1013" s="57">
        <f t="shared" si="35"/>
        <v>2.1180253062607924E+16</v>
      </c>
    </row>
    <row r="1014" spans="6:7">
      <c r="F1014">
        <f t="shared" si="34"/>
        <v>996</v>
      </c>
      <c r="G1014" s="57">
        <f t="shared" si="35"/>
        <v>2.181566065448616E+16</v>
      </c>
    </row>
    <row r="1015" spans="6:7">
      <c r="F1015">
        <f t="shared" si="34"/>
        <v>997</v>
      </c>
      <c r="G1015" s="57">
        <f t="shared" si="35"/>
        <v>2.2470130474120744E+16</v>
      </c>
    </row>
    <row r="1016" spans="6:7">
      <c r="F1016">
        <f t="shared" si="34"/>
        <v>998</v>
      </c>
      <c r="G1016" s="57">
        <f t="shared" si="35"/>
        <v>2.3144234388344368E+16</v>
      </c>
    </row>
    <row r="1017" spans="6:7">
      <c r="F1017">
        <f t="shared" si="34"/>
        <v>999</v>
      </c>
      <c r="G1017" s="57">
        <f t="shared" si="35"/>
        <v>2.38385614199947E+16</v>
      </c>
    </row>
    <row r="1018" spans="6:7">
      <c r="F1018">
        <f t="shared" si="34"/>
        <v>1000</v>
      </c>
      <c r="G1018" s="57">
        <f t="shared" si="35"/>
        <v>2.455371826259454E+16</v>
      </c>
    </row>
  </sheetData>
  <hyperlinks>
    <hyperlink ref="A17" r:id="rId1" xr:uid="{3099C0ED-1BF8-8B42-BFB2-E2EFC085BE7B}"/>
    <hyperlink ref="A18" r:id="rId2" xr:uid="{2DE151D1-BCD3-1E44-A302-6B9BA5972678}"/>
    <hyperlink ref="A19" r:id="rId3" xr:uid="{4F167E27-670B-CB41-B27E-A69EF05A89E5}"/>
    <hyperlink ref="E7" r:id="rId4" xr:uid="{51DD08EF-FCB0-7B44-95EF-2750A4CA0270}"/>
    <hyperlink ref="E11" r:id="rId5" xr:uid="{DDF93EEC-7E62-BB44-B3B4-9DBECE8CE344}"/>
    <hyperlink ref="A20" r:id="rId6" xr:uid="{AB51C4F3-7260-B242-8827-2F6DA1226C90}"/>
    <hyperlink ref="E10" r:id="rId7" xr:uid="{C55DA76A-81FF-4145-82B3-28D38B855035}"/>
    <hyperlink ref="E6" r:id="rId8" xr:uid="{FB8E9AC1-3D38-F048-A391-161301F8B31A}"/>
    <hyperlink ref="E9" r:id="rId9" xr:uid="{7C9F07A7-7C7D-844D-948F-8120C74D561C}"/>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331967-10EB-1F43-8E75-D31CBC217FC7}">
  <dimension ref="A2:F70"/>
  <sheetViews>
    <sheetView tabSelected="1" topLeftCell="A32" zoomScale="101" workbookViewId="0">
      <selection activeCell="E33" sqref="E33"/>
    </sheetView>
  </sheetViews>
  <sheetFormatPr baseColWidth="10" defaultRowHeight="16"/>
  <cols>
    <col min="1" max="1" width="18.33203125" customWidth="1"/>
    <col min="4" max="4" width="26.1640625" customWidth="1"/>
    <col min="5" max="5" width="44.83203125" style="98" customWidth="1"/>
    <col min="6" max="6" width="65.1640625" customWidth="1"/>
  </cols>
  <sheetData>
    <row r="2" spans="1:6">
      <c r="A2" s="150" t="s">
        <v>336</v>
      </c>
      <c r="B2" s="150"/>
      <c r="C2" s="150"/>
    </row>
    <row r="3" spans="1:6" s="46" customFormat="1" ht="34">
      <c r="A3" s="42" t="s">
        <v>330</v>
      </c>
      <c r="B3" s="42" t="s">
        <v>337</v>
      </c>
      <c r="C3" s="42" t="s">
        <v>331</v>
      </c>
      <c r="D3" s="42" t="s">
        <v>335</v>
      </c>
      <c r="E3" s="99" t="s">
        <v>542</v>
      </c>
    </row>
    <row r="4" spans="1:6" s="98" customFormat="1" ht="51">
      <c r="A4" s="6">
        <v>2</v>
      </c>
      <c r="B4" s="6">
        <v>5</v>
      </c>
      <c r="C4" s="6">
        <v>12</v>
      </c>
      <c r="D4" s="99"/>
      <c r="E4" s="98" t="s">
        <v>347</v>
      </c>
      <c r="F4" s="103" t="s">
        <v>536</v>
      </c>
    </row>
    <row r="5" spans="1:6" ht="17">
      <c r="A5">
        <v>1.3</v>
      </c>
      <c r="C5">
        <v>4.5</v>
      </c>
      <c r="D5" t="s">
        <v>338</v>
      </c>
      <c r="E5" s="98" t="s">
        <v>341</v>
      </c>
    </row>
    <row r="6" spans="1:6" ht="17">
      <c r="B6">
        <v>3.8</v>
      </c>
      <c r="D6" t="s">
        <v>339</v>
      </c>
      <c r="E6" s="98" t="s">
        <v>341</v>
      </c>
    </row>
    <row r="7" spans="1:6" ht="17">
      <c r="B7">
        <v>4</v>
      </c>
      <c r="D7" t="s">
        <v>340</v>
      </c>
      <c r="E7" s="98" t="s">
        <v>341</v>
      </c>
    </row>
    <row r="8" spans="1:6" ht="17">
      <c r="A8">
        <v>3.6</v>
      </c>
      <c r="C8">
        <v>4.5</v>
      </c>
      <c r="D8" t="s">
        <v>342</v>
      </c>
      <c r="E8" s="98" t="s">
        <v>345</v>
      </c>
    </row>
    <row r="9" spans="1:6" ht="17">
      <c r="C9">
        <v>6.7</v>
      </c>
      <c r="D9" t="s">
        <v>343</v>
      </c>
      <c r="E9" s="98" t="s">
        <v>345</v>
      </c>
    </row>
    <row r="10" spans="1:6" ht="17">
      <c r="A10">
        <v>4.2</v>
      </c>
      <c r="C10">
        <v>6.1</v>
      </c>
      <c r="D10" t="s">
        <v>344</v>
      </c>
      <c r="E10" s="98" t="s">
        <v>345</v>
      </c>
    </row>
    <row r="11" spans="1:6" ht="17">
      <c r="B11">
        <v>8.6999999999999993</v>
      </c>
      <c r="D11" t="s">
        <v>346</v>
      </c>
      <c r="E11" s="98" t="s">
        <v>345</v>
      </c>
    </row>
    <row r="12" spans="1:6" ht="17">
      <c r="A12">
        <v>2.2000000000000002</v>
      </c>
      <c r="C12">
        <v>3</v>
      </c>
      <c r="E12" s="98" t="s">
        <v>538</v>
      </c>
    </row>
    <row r="13" spans="1:6" ht="17">
      <c r="A13">
        <v>2.5</v>
      </c>
      <c r="C13">
        <v>3</v>
      </c>
      <c r="E13" s="98" t="s">
        <v>539</v>
      </c>
    </row>
    <row r="18" spans="1:5" ht="34">
      <c r="A18" s="2">
        <v>2.8</v>
      </c>
      <c r="B18" s="2"/>
      <c r="C18" s="2">
        <v>8.1</v>
      </c>
      <c r="E18" s="102" t="s">
        <v>379</v>
      </c>
    </row>
    <row r="19" spans="1:5">
      <c r="A19" s="54">
        <f>AVERAGE(A4:A18)</f>
        <v>2.6571428571428575</v>
      </c>
      <c r="B19" s="54">
        <f>AVERAGE(B4:B18)</f>
        <v>5.375</v>
      </c>
      <c r="C19" s="54">
        <f>AVERAGE(C4:C18)</f>
        <v>5.9874999999999998</v>
      </c>
      <c r="D19" s="5" t="s">
        <v>108</v>
      </c>
    </row>
    <row r="20" spans="1:5">
      <c r="A20" s="81">
        <f>AVERAGE(A5:A19)</f>
        <v>2.7510204081632659</v>
      </c>
      <c r="B20" s="81">
        <f t="shared" ref="B20:C20" si="0">AVERAGE(B5:B19)</f>
        <v>5.46875</v>
      </c>
      <c r="C20" s="81">
        <f t="shared" si="0"/>
        <v>5.2359374999999995</v>
      </c>
      <c r="D20" t="s">
        <v>544</v>
      </c>
    </row>
    <row r="21" spans="1:5">
      <c r="B21" s="47"/>
    </row>
    <row r="22" spans="1:5">
      <c r="B22" s="47">
        <f>AVERAGE(A19,C19)</f>
        <v>4.3223214285714286</v>
      </c>
      <c r="D22" t="s">
        <v>540</v>
      </c>
    </row>
    <row r="23" spans="1:5">
      <c r="B23" s="81">
        <f>AVERAGE(A20,C20)</f>
        <v>3.9934789540816329</v>
      </c>
      <c r="D23" t="s">
        <v>543</v>
      </c>
    </row>
    <row r="25" spans="1:5">
      <c r="D25" t="s">
        <v>380</v>
      </c>
    </row>
    <row r="26" spans="1:5">
      <c r="D26" s="49" t="s">
        <v>378</v>
      </c>
    </row>
    <row r="28" spans="1:5" ht="17">
      <c r="A28" t="s">
        <v>375</v>
      </c>
      <c r="B28">
        <v>1.1023099999999999</v>
      </c>
      <c r="D28" t="s">
        <v>438</v>
      </c>
      <c r="E28" s="98" t="s">
        <v>592</v>
      </c>
    </row>
    <row r="29" spans="1:5">
      <c r="A29" t="s">
        <v>372</v>
      </c>
      <c r="B29">
        <v>0.90718469999999996</v>
      </c>
      <c r="D29" s="109"/>
      <c r="E29" s="133">
        <f>D29*B31</f>
        <v>0</v>
      </c>
    </row>
    <row r="30" spans="1:5">
      <c r="A30" t="s">
        <v>373</v>
      </c>
      <c r="B30">
        <v>0.40468599999999999</v>
      </c>
      <c r="D30">
        <v>1</v>
      </c>
    </row>
    <row r="31" spans="1:5" ht="17">
      <c r="A31" t="s">
        <v>374</v>
      </c>
      <c r="B31">
        <v>2.47105</v>
      </c>
      <c r="D31" t="s">
        <v>355</v>
      </c>
      <c r="E31" s="98" t="s">
        <v>593</v>
      </c>
    </row>
    <row r="32" spans="1:5">
      <c r="D32" s="134">
        <v>392.7</v>
      </c>
      <c r="E32" s="135"/>
    </row>
    <row r="33" spans="1:6">
      <c r="A33" t="s">
        <v>376</v>
      </c>
      <c r="B33" s="27"/>
    </row>
    <row r="34" spans="1:6">
      <c r="A34" t="s">
        <v>377</v>
      </c>
      <c r="B34" s="26"/>
      <c r="D34">
        <f>3.7*B30</f>
        <v>1.4973382</v>
      </c>
    </row>
    <row r="36" spans="1:6">
      <c r="A36" t="s">
        <v>377</v>
      </c>
      <c r="B36" s="27"/>
    </row>
    <row r="37" spans="1:6">
      <c r="A37" t="s">
        <v>376</v>
      </c>
      <c r="B37" s="26"/>
    </row>
    <row r="38" spans="1:6">
      <c r="A38" t="s">
        <v>334</v>
      </c>
    </row>
    <row r="39" spans="1:6">
      <c r="E39" s="45"/>
      <c r="F39" s="31"/>
    </row>
    <row r="41" spans="1:6">
      <c r="A41" t="s">
        <v>491</v>
      </c>
    </row>
    <row r="42" spans="1:6">
      <c r="A42" t="s">
        <v>492</v>
      </c>
    </row>
    <row r="43" spans="1:6">
      <c r="B43">
        <v>68000</v>
      </c>
    </row>
    <row r="44" spans="1:6">
      <c r="B44">
        <v>59000</v>
      </c>
    </row>
    <row r="45" spans="1:6">
      <c r="B45" s="97">
        <f>B44*B31</f>
        <v>145791.95000000001</v>
      </c>
    </row>
    <row r="46" spans="1:6">
      <c r="B46">
        <f>B45/B43</f>
        <v>2.1439992647058825</v>
      </c>
    </row>
    <row r="48" spans="1:6" ht="85">
      <c r="E48" s="45" t="s">
        <v>520</v>
      </c>
    </row>
    <row r="49" spans="1:5">
      <c r="E49" s="45"/>
    </row>
    <row r="51" spans="1:5">
      <c r="A51" s="150" t="s">
        <v>521</v>
      </c>
      <c r="B51" s="150"/>
      <c r="C51" s="150"/>
    </row>
    <row r="52" spans="1:5" ht="34">
      <c r="A52" s="99" t="s">
        <v>330</v>
      </c>
      <c r="B52" s="99" t="s">
        <v>337</v>
      </c>
      <c r="C52" s="99" t="s">
        <v>331</v>
      </c>
      <c r="D52" s="99" t="s">
        <v>335</v>
      </c>
      <c r="E52" s="99" t="s">
        <v>332</v>
      </c>
    </row>
    <row r="53" spans="1:5" ht="17">
      <c r="B53">
        <v>6.7</v>
      </c>
      <c r="E53" s="98" t="s">
        <v>522</v>
      </c>
    </row>
    <row r="54" spans="1:5" ht="17">
      <c r="B54">
        <v>9.4</v>
      </c>
      <c r="D54">
        <v>1987</v>
      </c>
      <c r="E54" s="98" t="s">
        <v>523</v>
      </c>
    </row>
    <row r="55" spans="1:5" ht="17">
      <c r="B55">
        <v>11.9</v>
      </c>
      <c r="D55">
        <v>1988</v>
      </c>
      <c r="E55" s="98" t="s">
        <v>523</v>
      </c>
    </row>
    <row r="56" spans="1:5" ht="17">
      <c r="B56">
        <v>13.6</v>
      </c>
      <c r="D56">
        <v>1989</v>
      </c>
      <c r="E56" s="98" t="s">
        <v>523</v>
      </c>
    </row>
    <row r="57" spans="1:5" ht="17">
      <c r="B57">
        <v>9</v>
      </c>
      <c r="D57" t="s">
        <v>524</v>
      </c>
      <c r="E57" s="98" t="s">
        <v>525</v>
      </c>
    </row>
    <row r="58" spans="1:5" ht="17">
      <c r="A58">
        <v>7</v>
      </c>
      <c r="C58">
        <v>9</v>
      </c>
      <c r="D58" t="s">
        <v>527</v>
      </c>
      <c r="E58" s="98" t="s">
        <v>526</v>
      </c>
    </row>
    <row r="59" spans="1:5" ht="17">
      <c r="A59">
        <v>8</v>
      </c>
      <c r="C59">
        <v>10</v>
      </c>
      <c r="D59" t="s">
        <v>528</v>
      </c>
      <c r="E59" s="98" t="s">
        <v>529</v>
      </c>
    </row>
    <row r="60" spans="1:5" ht="17">
      <c r="B60">
        <v>15</v>
      </c>
      <c r="D60" t="s">
        <v>530</v>
      </c>
      <c r="E60" s="98" t="s">
        <v>531</v>
      </c>
    </row>
    <row r="61" spans="1:5" ht="17">
      <c r="A61">
        <v>10</v>
      </c>
      <c r="C61">
        <v>13</v>
      </c>
      <c r="D61" t="s">
        <v>532</v>
      </c>
      <c r="E61" s="98" t="s">
        <v>533</v>
      </c>
    </row>
    <row r="62" spans="1:5" ht="17">
      <c r="B62">
        <v>12</v>
      </c>
      <c r="E62" s="98" t="s">
        <v>534</v>
      </c>
    </row>
    <row r="64" spans="1:5">
      <c r="A64" s="2"/>
      <c r="B64" s="2"/>
      <c r="C64" s="2"/>
      <c r="E64" s="102"/>
    </row>
    <row r="65" spans="1:5">
      <c r="A65" s="54">
        <f>AVERAGE(A53:A64)</f>
        <v>8.3333333333333339</v>
      </c>
      <c r="B65" s="54">
        <f>AVERAGE(B53:B64)</f>
        <v>11.085714285714285</v>
      </c>
      <c r="C65" s="54">
        <f>AVERAGE(C53:C64)</f>
        <v>10.666666666666666</v>
      </c>
      <c r="D65" s="5" t="s">
        <v>108</v>
      </c>
    </row>
    <row r="67" spans="1:5">
      <c r="B67" s="47">
        <f>AVERAGE(A65:C65)</f>
        <v>10.028571428571427</v>
      </c>
      <c r="D67" t="s">
        <v>348</v>
      </c>
    </row>
    <row r="68" spans="1:5" ht="34">
      <c r="E68" s="45" t="s">
        <v>535</v>
      </c>
    </row>
    <row r="69" spans="1:5">
      <c r="B69">
        <v>4.05</v>
      </c>
      <c r="D69" t="s">
        <v>537</v>
      </c>
    </row>
    <row r="70" spans="1:5">
      <c r="B70" s="95">
        <f>B69*B29</f>
        <v>3.6740980349999997</v>
      </c>
      <c r="D70" t="s">
        <v>541</v>
      </c>
    </row>
  </sheetData>
  <mergeCells count="2">
    <mergeCell ref="A2:C2"/>
    <mergeCell ref="A51:C51"/>
  </mergeCells>
  <hyperlinks>
    <hyperlink ref="D26" r:id="rId1" xr:uid="{D9449013-259C-0D4F-9BB3-6CFBE280669C}"/>
    <hyperlink ref="E48" r:id="rId2" xr:uid="{44FD7E27-479A-AD4C-A98E-42FF7C9949EC}"/>
    <hyperlink ref="E68" r:id="rId3" xr:uid="{80754C5D-FC94-8B49-88F7-BDAB0605C745}"/>
    <hyperlink ref="F4" r:id="rId4" xr:uid="{389FBF53-5C10-7D45-9D7E-4BFBC5236EFC}"/>
  </hyperlinks>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Introduction</vt:lpstr>
      <vt:lpstr>Model Pt.1-Fiber Substitution</vt:lpstr>
      <vt:lpstr>Model Pt.2-Forestland Transfer</vt:lpstr>
      <vt:lpstr>US Wood Products 2017</vt:lpstr>
      <vt:lpstr>US Agricultural Fiber Supply</vt:lpstr>
      <vt:lpstr>Wood Fiber Lengths</vt:lpstr>
      <vt:lpstr>UNFAO FORSTAT</vt:lpstr>
      <vt:lpstr>Forest Ecosystem Services Value</vt:lpstr>
      <vt:lpstr>Hemp Yield Per Area</vt:lpstr>
      <vt:lpstr>Volume to Weight</vt:lpstr>
      <vt:lpstr>Green FAOSTAT</vt:lpstr>
      <vt:lpstr>Introduction!_ftnref1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Andy Kerr</dc:creator>
  <cp:lastModifiedBy>Andy Kerr</cp:lastModifiedBy>
  <dcterms:created xsi:type="dcterms:W3CDTF">2018-08-17T19:47:03Z</dcterms:created>
  <dcterms:modified xsi:type="dcterms:W3CDTF">2018-09-28T16:27:45Z</dcterms:modified>
</cp:coreProperties>
</file>